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455" activeTab="1"/>
  </bookViews>
  <sheets>
    <sheet name="生活水準の事例" sheetId="1" r:id="rId1"/>
    <sheet name="保護施設基準" sheetId="2" r:id="rId2"/>
  </sheets>
  <definedNames>
    <definedName name="_xlnm.Print_Area" localSheetId="0">'生活水準の事例'!$A$1:$T$91</definedName>
    <definedName name="_xlnm.Print_Area" localSheetId="1">'保護施設基準'!$A$1:$H$8</definedName>
  </definedNames>
  <calcPr fullCalcOnLoad="1"/>
</workbook>
</file>

<file path=xl/sharedStrings.xml><?xml version="1.0" encoding="utf-8"?>
<sst xmlns="http://schemas.openxmlformats.org/spreadsheetml/2006/main" count="425" uniqueCount="50">
  <si>
    <t>第１類</t>
  </si>
  <si>
    <t>第２類</t>
  </si>
  <si>
    <t>冬季加算</t>
  </si>
  <si>
    <t>生活扶助</t>
  </si>
  <si>
    <t>老齢加算</t>
  </si>
  <si>
    <t>母子加算</t>
  </si>
  <si>
    <t>児童養育加算</t>
  </si>
  <si>
    <t>教育扶助</t>
  </si>
  <si>
    <t>合　　計</t>
  </si>
  <si>
    <t>小　計</t>
  </si>
  <si>
    <t>２級地
　－１</t>
  </si>
  <si>
    <t>２級地
　－２</t>
  </si>
  <si>
    <t>３級地
　－１</t>
  </si>
  <si>
    <t>３級地
　－２</t>
  </si>
  <si>
    <t>区　　分</t>
  </si>
  <si>
    <t>改定率</t>
  </si>
  <si>
    <t>（単位：円）</t>
  </si>
  <si>
    <t>標準３人世帯（３３歳男、２９歳女、４歳女）</t>
  </si>
  <si>
    <t>―</t>
  </si>
  <si>
    <t>標準４人世帯（３５歳男、３０歳女、９歳男小学３年生、４歳女）</t>
  </si>
  <si>
    <t>母子３人世帯（３０歳女、９歳小学３年生、４歳女）</t>
  </si>
  <si>
    <t>　　　２　２級地－１　　　　　金沢市</t>
  </si>
  <si>
    <t>　　　　　２級地－２　　　　　小松市</t>
  </si>
  <si>
    <t>　　　　　３級地－２　　　　　羽咋郡、鹿島郡、鳳珠郡</t>
  </si>
  <si>
    <t>施設名</t>
  </si>
  <si>
    <t>基準生活費Ａ</t>
  </si>
  <si>
    <t>期末一時扶助</t>
  </si>
  <si>
    <t>施設事務費Ｂ</t>
  </si>
  <si>
    <t>計（Ａ＋Ｂ）</t>
  </si>
  <si>
    <t>三谷の里
ときわ苑</t>
  </si>
  <si>
    <t>円</t>
  </si>
  <si>
    <t>三陽ホーム</t>
  </si>
  <si>
    <t>七尾更生園</t>
  </si>
  <si>
    <t>救護施設の生活費については、１級地分上の級地基準を適用できるため、金沢市（２級地）であれば１級地の基準を適用している。</t>
  </si>
  <si>
    <t>　　　　　３級地－１　　　　　金沢市・小松市を除く各市及び河北郡、能美郡</t>
  </si>
  <si>
    <t>住宅扶助
（上限）</t>
  </si>
  <si>
    <t>―</t>
  </si>
  <si>
    <t>第２　生活保護基準</t>
  </si>
  <si>
    <t>１　最低生活保障水準の具体的事例（月額）</t>
  </si>
  <si>
    <t>　２　保護施設基準生活費及び施設事務費</t>
  </si>
  <si>
    <t xml:space="preserve">　　　　　　　　 　     　　   </t>
  </si>
  <si>
    <t>平成２５年４月～２５年７月</t>
  </si>
  <si>
    <t>平成２５年８月～２６年３月</t>
  </si>
  <si>
    <t>平成２６年度</t>
  </si>
  <si>
    <t>注）　１　冬季加算・・・・・・【平成25～26年度】冬季加算額（石川県Ⅳ区基準）　：×５カ月（１１月～３月分）×１／１２</t>
  </si>
  <si>
    <t>平成２７～２９年度</t>
  </si>
  <si>
    <t>高齢２人世帯（７０歳男、６７歳女）</t>
  </si>
  <si>
    <t>高齢単身世帯（７０歳女）</t>
  </si>
  <si>
    <t>　【平成27～29年度】冬季加算額（石川県Ⅳ区基準）　：×６カ月（１１月～４月分）×１／１２</t>
  </si>
  <si>
    <t>（平成３０年３月末現在）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</si>
</sst>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%"/>
    <numFmt numFmtId="179" formatCode="0.00000%"/>
    <numFmt numFmtId="180" formatCode="0.000_);[Red]\(0.000\)"/>
    <numFmt numFmtId="181" formatCode="#,##0_ "/>
    <numFmt numFmtId="182" formatCode="#,##0;[Red]#,##0"/>
    <numFmt numFmtId="183" formatCode="0;[Red]0"/>
    <numFmt numFmtId="184" formatCode="#,##0.0;[Red]#,##0.0"/>
    <numFmt numFmtId="185" formatCode="0.0_ "/>
    <numFmt numFmtId="186" formatCode="0.0;[Red]0.0"/>
    <numFmt numFmtId="187" formatCode="#,##0.0_);\(#,##0.0\)"/>
    <numFmt numFmtId="188" formatCode="#,##0;&quot;△ &quot;#,##0"/>
  </numFmts>
  <fonts count="45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b/>
      <sz val="12"/>
      <name val="ＭＳ Ｐゴシック"/>
      <family val="3"/>
    </font>
    <font>
      <sz val="8"/>
      <name val="ＭＳ Ｐ明朝"/>
      <family val="1"/>
    </font>
    <font>
      <b/>
      <sz val="14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38" fontId="2" fillId="0" borderId="10" xfId="49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38" fontId="2" fillId="0" borderId="10" xfId="49" applyFont="1" applyFill="1" applyBorder="1" applyAlignment="1">
      <alignment horizontal="right" vertical="center"/>
    </xf>
    <xf numFmtId="38" fontId="2" fillId="0" borderId="11" xfId="49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38" fontId="2" fillId="0" borderId="11" xfId="49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76" fontId="2" fillId="0" borderId="10" xfId="49" applyNumberFormat="1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38" fontId="2" fillId="0" borderId="13" xfId="49" applyFont="1" applyFill="1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176" fontId="2" fillId="0" borderId="11" xfId="49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38" fontId="2" fillId="0" borderId="15" xfId="49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88" fontId="2" fillId="0" borderId="12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176" fontId="2" fillId="0" borderId="10" xfId="49" applyNumberFormat="1" applyFont="1" applyFill="1" applyBorder="1" applyAlignment="1">
      <alignment horizontal="right" vertical="center"/>
    </xf>
    <xf numFmtId="176" fontId="2" fillId="0" borderId="11" xfId="49" applyNumberFormat="1" applyFont="1" applyFill="1" applyBorder="1" applyAlignment="1">
      <alignment horizontal="right" vertical="center"/>
    </xf>
    <xf numFmtId="176" fontId="2" fillId="0" borderId="15" xfId="49" applyNumberFormat="1" applyFont="1" applyFill="1" applyBorder="1" applyAlignment="1">
      <alignment horizontal="right" vertical="center"/>
    </xf>
    <xf numFmtId="182" fontId="2" fillId="0" borderId="10" xfId="49" applyNumberFormat="1" applyFont="1" applyFill="1" applyBorder="1" applyAlignment="1">
      <alignment horizontal="right" vertical="center"/>
    </xf>
    <xf numFmtId="182" fontId="2" fillId="0" borderId="11" xfId="49" applyNumberFormat="1" applyFont="1" applyFill="1" applyBorder="1" applyAlignment="1">
      <alignment horizontal="right" vertical="center"/>
    </xf>
    <xf numFmtId="182" fontId="2" fillId="0" borderId="12" xfId="49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0" xfId="0" applyFont="1" applyFill="1" applyAlignment="1">
      <alignment/>
    </xf>
    <xf numFmtId="188" fontId="8" fillId="0" borderId="10" xfId="0" applyNumberFormat="1" applyFont="1" applyFill="1" applyBorder="1" applyAlignment="1">
      <alignment vertical="center"/>
    </xf>
    <xf numFmtId="188" fontId="8" fillId="0" borderId="15" xfId="0" applyNumberFormat="1" applyFont="1" applyFill="1" applyBorder="1" applyAlignment="1">
      <alignment vertical="center"/>
    </xf>
    <xf numFmtId="188" fontId="8" fillId="0" borderId="16" xfId="0" applyNumberFormat="1" applyFont="1" applyFill="1" applyBorder="1" applyAlignment="1">
      <alignment vertical="center"/>
    </xf>
    <xf numFmtId="188" fontId="8" fillId="0" borderId="17" xfId="0" applyNumberFormat="1" applyFont="1" applyFill="1" applyBorder="1" applyAlignment="1">
      <alignment vertical="center"/>
    </xf>
    <xf numFmtId="176" fontId="2" fillId="0" borderId="10" xfId="42" applyNumberFormat="1" applyFont="1" applyFill="1" applyBorder="1" applyAlignment="1">
      <alignment vertical="center"/>
    </xf>
    <xf numFmtId="188" fontId="8" fillId="0" borderId="11" xfId="0" applyNumberFormat="1" applyFont="1" applyFill="1" applyBorder="1" applyAlignment="1">
      <alignment vertical="center"/>
    </xf>
    <xf numFmtId="38" fontId="2" fillId="0" borderId="18" xfId="49" applyFont="1" applyFill="1" applyBorder="1" applyAlignment="1">
      <alignment vertical="center"/>
    </xf>
    <xf numFmtId="188" fontId="8" fillId="0" borderId="19" xfId="0" applyNumberFormat="1" applyFont="1" applyFill="1" applyBorder="1" applyAlignment="1">
      <alignment vertical="center"/>
    </xf>
    <xf numFmtId="176" fontId="2" fillId="0" borderId="11" xfId="42" applyNumberFormat="1" applyFont="1" applyFill="1" applyBorder="1" applyAlignment="1">
      <alignment vertical="center"/>
    </xf>
    <xf numFmtId="188" fontId="2" fillId="0" borderId="13" xfId="0" applyNumberFormat="1" applyFont="1" applyFill="1" applyBorder="1" applyAlignment="1">
      <alignment vertical="center"/>
    </xf>
    <xf numFmtId="182" fontId="2" fillId="0" borderId="13" xfId="49" applyNumberFormat="1" applyFont="1" applyFill="1" applyBorder="1" applyAlignment="1">
      <alignment horizontal="right" vertical="center"/>
    </xf>
    <xf numFmtId="176" fontId="2" fillId="0" borderId="18" xfId="49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181" fontId="0" fillId="0" borderId="22" xfId="0" applyNumberFormat="1" applyFont="1" applyFill="1" applyBorder="1" applyAlignment="1">
      <alignment vertical="top"/>
    </xf>
    <xf numFmtId="181" fontId="0" fillId="0" borderId="22" xfId="0" applyNumberFormat="1" applyFont="1" applyFill="1" applyBorder="1" applyAlignment="1">
      <alignment vertical="center"/>
    </xf>
    <xf numFmtId="38" fontId="2" fillId="0" borderId="23" xfId="49" applyFont="1" applyFill="1" applyBorder="1" applyAlignment="1">
      <alignment vertical="center"/>
    </xf>
    <xf numFmtId="38" fontId="2" fillId="0" borderId="24" xfId="49" applyFont="1" applyFill="1" applyBorder="1" applyAlignment="1">
      <alignment vertical="center"/>
    </xf>
    <xf numFmtId="176" fontId="2" fillId="0" borderId="23" xfId="49" applyNumberFormat="1" applyFont="1" applyFill="1" applyBorder="1" applyAlignment="1">
      <alignment vertical="center"/>
    </xf>
    <xf numFmtId="38" fontId="2" fillId="0" borderId="23" xfId="49" applyFont="1" applyFill="1" applyBorder="1" applyAlignment="1">
      <alignment horizontal="right" vertical="center"/>
    </xf>
    <xf numFmtId="38" fontId="2" fillId="0" borderId="25" xfId="49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188" fontId="8" fillId="0" borderId="23" xfId="0" applyNumberFormat="1" applyFont="1" applyFill="1" applyBorder="1" applyAlignment="1">
      <alignment vertical="center"/>
    </xf>
    <xf numFmtId="188" fontId="8" fillId="0" borderId="26" xfId="0" applyNumberFormat="1" applyFont="1" applyFill="1" applyBorder="1" applyAlignment="1">
      <alignment vertical="center"/>
    </xf>
    <xf numFmtId="176" fontId="2" fillId="0" borderId="23" xfId="42" applyNumberFormat="1" applyFont="1" applyFill="1" applyBorder="1" applyAlignment="1">
      <alignment vertical="center"/>
    </xf>
    <xf numFmtId="188" fontId="2" fillId="0" borderId="25" xfId="0" applyNumberFormat="1" applyFont="1" applyFill="1" applyBorder="1" applyAlignment="1">
      <alignment vertical="center"/>
    </xf>
    <xf numFmtId="176" fontId="2" fillId="0" borderId="23" xfId="49" applyNumberFormat="1" applyFont="1" applyFill="1" applyBorder="1" applyAlignment="1">
      <alignment horizontal="right" vertical="center"/>
    </xf>
    <xf numFmtId="182" fontId="2" fillId="0" borderId="23" xfId="49" applyNumberFormat="1" applyFont="1" applyFill="1" applyBorder="1" applyAlignment="1">
      <alignment horizontal="right" vertical="center"/>
    </xf>
    <xf numFmtId="182" fontId="2" fillId="0" borderId="25" xfId="49" applyNumberFormat="1" applyFont="1" applyFill="1" applyBorder="1" applyAlignment="1">
      <alignment horizontal="right" vertical="center"/>
    </xf>
    <xf numFmtId="176" fontId="2" fillId="0" borderId="24" xfId="4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88" fontId="8" fillId="0" borderId="27" xfId="0" applyNumberFormat="1" applyFont="1" applyFill="1" applyBorder="1" applyAlignment="1">
      <alignment horizontal="right" vertical="center"/>
    </xf>
    <xf numFmtId="188" fontId="8" fillId="0" borderId="28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right" vertical="center"/>
    </xf>
    <xf numFmtId="188" fontId="8" fillId="0" borderId="23" xfId="0" applyNumberFormat="1" applyFont="1" applyFill="1" applyBorder="1" applyAlignment="1">
      <alignment horizontal="right" vertical="center"/>
    </xf>
    <xf numFmtId="188" fontId="8" fillId="0" borderId="32" xfId="0" applyNumberFormat="1" applyFont="1" applyFill="1" applyBorder="1" applyAlignment="1">
      <alignment horizontal="right" vertical="center"/>
    </xf>
    <xf numFmtId="188" fontId="8" fillId="0" borderId="22" xfId="0" applyNumberFormat="1" applyFont="1" applyFill="1" applyBorder="1" applyAlignment="1">
      <alignment horizontal="right" vertical="center"/>
    </xf>
    <xf numFmtId="188" fontId="8" fillId="0" borderId="33" xfId="0" applyNumberFormat="1" applyFont="1" applyFill="1" applyBorder="1" applyAlignment="1">
      <alignment horizontal="right" vertical="center"/>
    </xf>
    <xf numFmtId="188" fontId="8" fillId="0" borderId="34" xfId="0" applyNumberFormat="1" applyFont="1" applyFill="1" applyBorder="1" applyAlignment="1">
      <alignment horizontal="right" vertical="center"/>
    </xf>
    <xf numFmtId="188" fontId="8" fillId="0" borderId="11" xfId="0" applyNumberFormat="1" applyFont="1" applyFill="1" applyBorder="1" applyAlignment="1">
      <alignment horizontal="right" vertical="center"/>
    </xf>
    <xf numFmtId="188" fontId="8" fillId="0" borderId="35" xfId="0" applyNumberFormat="1" applyFont="1" applyFill="1" applyBorder="1" applyAlignment="1">
      <alignment horizontal="right" vertical="center"/>
    </xf>
    <xf numFmtId="188" fontId="8" fillId="0" borderId="36" xfId="0" applyNumberFormat="1" applyFont="1" applyFill="1" applyBorder="1" applyAlignment="1">
      <alignment horizontal="right" vertical="center"/>
    </xf>
    <xf numFmtId="188" fontId="8" fillId="0" borderId="15" xfId="0" applyNumberFormat="1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4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/>
    </xf>
    <xf numFmtId="0" fontId="44" fillId="0" borderId="47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2:Z91"/>
  <sheetViews>
    <sheetView view="pageBreakPreview" zoomScaleSheetLayoutView="100" workbookViewId="0" topLeftCell="C1">
      <selection activeCell="E88" sqref="E88"/>
    </sheetView>
  </sheetViews>
  <sheetFormatPr defaultColWidth="9.00390625" defaultRowHeight="14.25"/>
  <cols>
    <col min="1" max="1" width="1.25" style="19" customWidth="1"/>
    <col min="2" max="2" width="2.625" style="2" customWidth="1"/>
    <col min="3" max="3" width="8.625" style="2" customWidth="1"/>
    <col min="4" max="15" width="7.625" style="35" customWidth="1"/>
    <col min="16" max="19" width="7.625" style="19" customWidth="1"/>
    <col min="20" max="28" width="8.625" style="10" customWidth="1"/>
    <col min="29" max="16384" width="9.00390625" style="10" customWidth="1"/>
  </cols>
  <sheetData>
    <row r="2" ht="24.75" customHeight="1">
      <c r="C2" s="9" t="s">
        <v>37</v>
      </c>
    </row>
    <row r="4" spans="1:19" s="11" customFormat="1" ht="27" customHeight="1">
      <c r="A4" s="20"/>
      <c r="B4" s="2"/>
      <c r="C4" s="66" t="s">
        <v>38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0"/>
      <c r="Q4" s="20"/>
      <c r="R4" s="20"/>
      <c r="S4" s="20"/>
    </row>
    <row r="5" spans="1:19" s="11" customFormat="1" ht="27" customHeight="1" thickBot="1">
      <c r="A5" s="20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3"/>
      <c r="O5" s="103"/>
      <c r="P5" s="20"/>
      <c r="Q5" s="20"/>
      <c r="R5" s="94" t="s">
        <v>16</v>
      </c>
      <c r="S5" s="94"/>
    </row>
    <row r="6" spans="1:19" s="11" customFormat="1" ht="27" customHeight="1">
      <c r="A6" s="21"/>
      <c r="B6" s="96" t="s">
        <v>14</v>
      </c>
      <c r="C6" s="97"/>
      <c r="D6" s="85" t="s">
        <v>17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7"/>
    </row>
    <row r="7" spans="1:19" s="11" customFormat="1" ht="27" customHeight="1">
      <c r="A7" s="21"/>
      <c r="B7" s="98"/>
      <c r="C7" s="99"/>
      <c r="D7" s="72" t="s">
        <v>41</v>
      </c>
      <c r="E7" s="73"/>
      <c r="F7" s="73"/>
      <c r="G7" s="91"/>
      <c r="H7" s="72" t="s">
        <v>42</v>
      </c>
      <c r="I7" s="73"/>
      <c r="J7" s="73"/>
      <c r="K7" s="91"/>
      <c r="L7" s="72" t="s">
        <v>43</v>
      </c>
      <c r="M7" s="73"/>
      <c r="N7" s="73"/>
      <c r="O7" s="73"/>
      <c r="P7" s="72" t="s">
        <v>45</v>
      </c>
      <c r="Q7" s="73"/>
      <c r="R7" s="73"/>
      <c r="S7" s="74"/>
    </row>
    <row r="8" spans="1:19" s="11" customFormat="1" ht="27" customHeight="1">
      <c r="A8" s="21"/>
      <c r="B8" s="100"/>
      <c r="C8" s="101"/>
      <c r="D8" s="3" t="s">
        <v>10</v>
      </c>
      <c r="E8" s="3" t="s">
        <v>11</v>
      </c>
      <c r="F8" s="3" t="s">
        <v>12</v>
      </c>
      <c r="G8" s="6" t="s">
        <v>13</v>
      </c>
      <c r="H8" s="3" t="s">
        <v>10</v>
      </c>
      <c r="I8" s="3" t="s">
        <v>11</v>
      </c>
      <c r="J8" s="3" t="s">
        <v>12</v>
      </c>
      <c r="K8" s="6" t="s">
        <v>13</v>
      </c>
      <c r="L8" s="3" t="s">
        <v>10</v>
      </c>
      <c r="M8" s="3" t="s">
        <v>11</v>
      </c>
      <c r="N8" s="3" t="s">
        <v>12</v>
      </c>
      <c r="O8" s="6" t="s">
        <v>13</v>
      </c>
      <c r="P8" s="3" t="s">
        <v>10</v>
      </c>
      <c r="Q8" s="3" t="s">
        <v>11</v>
      </c>
      <c r="R8" s="3" t="s">
        <v>12</v>
      </c>
      <c r="S8" s="57" t="s">
        <v>13</v>
      </c>
    </row>
    <row r="9" spans="1:19" s="11" customFormat="1" ht="27" customHeight="1">
      <c r="A9" s="21"/>
      <c r="B9" s="90" t="s">
        <v>3</v>
      </c>
      <c r="C9" s="23" t="s">
        <v>0</v>
      </c>
      <c r="D9" s="36">
        <v>97280</v>
      </c>
      <c r="E9" s="36">
        <v>92450</v>
      </c>
      <c r="F9" s="36">
        <v>87650</v>
      </c>
      <c r="G9" s="41">
        <v>82840</v>
      </c>
      <c r="H9" s="67">
        <v>140920</v>
      </c>
      <c r="I9" s="67">
        <v>134800</v>
      </c>
      <c r="J9" s="67">
        <v>128120</v>
      </c>
      <c r="K9" s="67">
        <v>121600</v>
      </c>
      <c r="L9" s="77">
        <v>140000</v>
      </c>
      <c r="M9" s="67">
        <v>134860</v>
      </c>
      <c r="N9" s="67">
        <v>128510</v>
      </c>
      <c r="O9" s="79">
        <v>122520</v>
      </c>
      <c r="P9" s="67">
        <v>135000</v>
      </c>
      <c r="Q9" s="67">
        <v>131000</v>
      </c>
      <c r="R9" s="67">
        <v>125180</v>
      </c>
      <c r="S9" s="82">
        <v>119910</v>
      </c>
    </row>
    <row r="10" spans="1:19" s="11" customFormat="1" ht="27" customHeight="1">
      <c r="A10" s="21"/>
      <c r="B10" s="90"/>
      <c r="C10" s="23" t="s">
        <v>1</v>
      </c>
      <c r="D10" s="36">
        <v>48490</v>
      </c>
      <c r="E10" s="36">
        <v>46100</v>
      </c>
      <c r="F10" s="36">
        <v>43700</v>
      </c>
      <c r="G10" s="41">
        <v>41300</v>
      </c>
      <c r="H10" s="68"/>
      <c r="I10" s="68"/>
      <c r="J10" s="68"/>
      <c r="K10" s="68"/>
      <c r="L10" s="78"/>
      <c r="M10" s="68"/>
      <c r="N10" s="68"/>
      <c r="O10" s="80"/>
      <c r="P10" s="68"/>
      <c r="Q10" s="68"/>
      <c r="R10" s="68"/>
      <c r="S10" s="83"/>
    </row>
    <row r="11" spans="1:19" s="11" customFormat="1" ht="27" customHeight="1">
      <c r="A11" s="21"/>
      <c r="B11" s="90"/>
      <c r="C11" s="23" t="s">
        <v>2</v>
      </c>
      <c r="D11" s="1">
        <v>5167</v>
      </c>
      <c r="E11" s="1">
        <v>4913</v>
      </c>
      <c r="F11" s="1">
        <v>4658</v>
      </c>
      <c r="G11" s="5">
        <v>4400</v>
      </c>
      <c r="H11" s="36">
        <v>5083.333333333333</v>
      </c>
      <c r="I11" s="36">
        <v>4833.333333333333</v>
      </c>
      <c r="J11" s="36">
        <v>4583.333333333333</v>
      </c>
      <c r="K11" s="36">
        <v>4329.166666666667</v>
      </c>
      <c r="L11" s="24">
        <f>12350*5/12</f>
        <v>5145.833333333333</v>
      </c>
      <c r="M11" s="1">
        <f>11750*5/12</f>
        <v>4895.833333333333</v>
      </c>
      <c r="N11" s="1">
        <f>11140*5/12</f>
        <v>4641.666666666667</v>
      </c>
      <c r="O11" s="5">
        <f>10520*5/12</f>
        <v>4383.333333333333</v>
      </c>
      <c r="P11" s="1">
        <f>10740*6/12</f>
        <v>5370</v>
      </c>
      <c r="Q11" s="1">
        <f>10740*6/12</f>
        <v>5370</v>
      </c>
      <c r="R11" s="1">
        <f>10740*6/12</f>
        <v>5370</v>
      </c>
      <c r="S11" s="52">
        <f>10740*6/12</f>
        <v>5370</v>
      </c>
    </row>
    <row r="12" spans="1:19" s="11" customFormat="1" ht="27" customHeight="1">
      <c r="A12" s="21"/>
      <c r="B12" s="90"/>
      <c r="C12" s="25" t="s">
        <v>9</v>
      </c>
      <c r="D12" s="1">
        <v>150937</v>
      </c>
      <c r="E12" s="1">
        <v>143463</v>
      </c>
      <c r="F12" s="1">
        <v>136008</v>
      </c>
      <c r="G12" s="5">
        <v>128540</v>
      </c>
      <c r="H12" s="36">
        <v>146003.33333333334</v>
      </c>
      <c r="I12" s="36">
        <v>139633.33333333334</v>
      </c>
      <c r="J12" s="36">
        <v>132703.33333333334</v>
      </c>
      <c r="K12" s="36">
        <v>125929.166666667</v>
      </c>
      <c r="L12" s="24">
        <f aca="true" t="shared" si="0" ref="L12:S12">SUM(L9:L11)</f>
        <v>145145.83333333334</v>
      </c>
      <c r="M12" s="24">
        <f t="shared" si="0"/>
        <v>139755.83333333334</v>
      </c>
      <c r="N12" s="24">
        <f t="shared" si="0"/>
        <v>133151.66666666666</v>
      </c>
      <c r="O12" s="42">
        <f t="shared" si="0"/>
        <v>126903.33333333333</v>
      </c>
      <c r="P12" s="1">
        <f>SUM(P9:P11)</f>
        <v>140370</v>
      </c>
      <c r="Q12" s="24">
        <f t="shared" si="0"/>
        <v>136370</v>
      </c>
      <c r="R12" s="24">
        <f t="shared" si="0"/>
        <v>130550</v>
      </c>
      <c r="S12" s="53">
        <f t="shared" si="0"/>
        <v>125280</v>
      </c>
    </row>
    <row r="13" spans="1:19" s="11" customFormat="1" ht="27" customHeight="1">
      <c r="A13" s="21"/>
      <c r="B13" s="92" t="s">
        <v>15</v>
      </c>
      <c r="C13" s="93"/>
      <c r="D13" s="12">
        <v>0</v>
      </c>
      <c r="E13" s="12">
        <v>0</v>
      </c>
      <c r="F13" s="12">
        <v>0</v>
      </c>
      <c r="G13" s="16">
        <v>0</v>
      </c>
      <c r="H13" s="12">
        <v>-0.032686926775188696</v>
      </c>
      <c r="I13" s="12">
        <v>-0.026694455480971824</v>
      </c>
      <c r="J13" s="12">
        <v>-0.024297590337823194</v>
      </c>
      <c r="K13" s="16">
        <v>-0.02031144650173744</v>
      </c>
      <c r="L13" s="16">
        <f aca="true" t="shared" si="1" ref="L13:S13">(L9/(H9+H10)-1)</f>
        <v>-0.00652852682372973</v>
      </c>
      <c r="M13" s="16">
        <f t="shared" si="1"/>
        <v>0.0004451038575667976</v>
      </c>
      <c r="N13" s="16">
        <f t="shared" si="1"/>
        <v>0.0030440212300968383</v>
      </c>
      <c r="O13" s="16">
        <f t="shared" si="1"/>
        <v>0.007565789473684248</v>
      </c>
      <c r="P13" s="12">
        <f t="shared" si="1"/>
        <v>-0.0357142857142857</v>
      </c>
      <c r="Q13" s="16">
        <f t="shared" si="1"/>
        <v>-0.028622274951801918</v>
      </c>
      <c r="R13" s="16">
        <f t="shared" si="1"/>
        <v>-0.02591238035950505</v>
      </c>
      <c r="S13" s="54">
        <f t="shared" si="1"/>
        <v>-0.021302644466209553</v>
      </c>
    </row>
    <row r="14" spans="1:19" s="11" customFormat="1" ht="27" customHeight="1">
      <c r="A14" s="21"/>
      <c r="B14" s="92" t="s">
        <v>4</v>
      </c>
      <c r="C14" s="93"/>
      <c r="D14" s="4" t="s">
        <v>18</v>
      </c>
      <c r="E14" s="4" t="s">
        <v>18</v>
      </c>
      <c r="F14" s="4" t="s">
        <v>18</v>
      </c>
      <c r="G14" s="7" t="s">
        <v>18</v>
      </c>
      <c r="H14" s="4" t="s">
        <v>18</v>
      </c>
      <c r="I14" s="4" t="s">
        <v>18</v>
      </c>
      <c r="J14" s="4" t="s">
        <v>18</v>
      </c>
      <c r="K14" s="7" t="s">
        <v>18</v>
      </c>
      <c r="L14" s="4" t="s">
        <v>18</v>
      </c>
      <c r="M14" s="4" t="s">
        <v>18</v>
      </c>
      <c r="N14" s="4" t="s">
        <v>18</v>
      </c>
      <c r="O14" s="7" t="s">
        <v>18</v>
      </c>
      <c r="P14" s="4" t="s">
        <v>18</v>
      </c>
      <c r="Q14" s="4" t="s">
        <v>18</v>
      </c>
      <c r="R14" s="4" t="s">
        <v>18</v>
      </c>
      <c r="S14" s="55" t="s">
        <v>18</v>
      </c>
    </row>
    <row r="15" spans="1:19" s="11" customFormat="1" ht="27" customHeight="1">
      <c r="A15" s="21"/>
      <c r="B15" s="92" t="s">
        <v>5</v>
      </c>
      <c r="C15" s="93"/>
      <c r="D15" s="4" t="s">
        <v>18</v>
      </c>
      <c r="E15" s="4" t="s">
        <v>18</v>
      </c>
      <c r="F15" s="4" t="s">
        <v>18</v>
      </c>
      <c r="G15" s="7" t="s">
        <v>18</v>
      </c>
      <c r="H15" s="4" t="s">
        <v>18</v>
      </c>
      <c r="I15" s="4" t="s">
        <v>18</v>
      </c>
      <c r="J15" s="4" t="s">
        <v>18</v>
      </c>
      <c r="K15" s="7" t="s">
        <v>18</v>
      </c>
      <c r="L15" s="4" t="s">
        <v>18</v>
      </c>
      <c r="M15" s="4" t="s">
        <v>18</v>
      </c>
      <c r="N15" s="4" t="s">
        <v>18</v>
      </c>
      <c r="O15" s="7" t="s">
        <v>18</v>
      </c>
      <c r="P15" s="4" t="s">
        <v>18</v>
      </c>
      <c r="Q15" s="4" t="s">
        <v>18</v>
      </c>
      <c r="R15" s="4" t="s">
        <v>18</v>
      </c>
      <c r="S15" s="55" t="s">
        <v>18</v>
      </c>
    </row>
    <row r="16" spans="1:19" s="11" customFormat="1" ht="27" customHeight="1">
      <c r="A16" s="21"/>
      <c r="B16" s="92" t="s">
        <v>6</v>
      </c>
      <c r="C16" s="93"/>
      <c r="D16" s="1">
        <v>10000</v>
      </c>
      <c r="E16" s="1">
        <v>10000</v>
      </c>
      <c r="F16" s="1">
        <v>10000</v>
      </c>
      <c r="G16" s="5">
        <v>10000</v>
      </c>
      <c r="H16" s="1">
        <v>10000</v>
      </c>
      <c r="I16" s="1">
        <v>10000</v>
      </c>
      <c r="J16" s="1">
        <v>10000</v>
      </c>
      <c r="K16" s="5">
        <v>10000</v>
      </c>
      <c r="L16" s="1">
        <v>10000</v>
      </c>
      <c r="M16" s="1">
        <v>10000</v>
      </c>
      <c r="N16" s="1">
        <v>10000</v>
      </c>
      <c r="O16" s="5">
        <v>10000</v>
      </c>
      <c r="P16" s="1">
        <v>10000</v>
      </c>
      <c r="Q16" s="1">
        <v>10000</v>
      </c>
      <c r="R16" s="1">
        <v>10000</v>
      </c>
      <c r="S16" s="52">
        <v>10000</v>
      </c>
    </row>
    <row r="17" spans="1:19" s="11" customFormat="1" ht="27" customHeight="1">
      <c r="A17" s="21"/>
      <c r="B17" s="92" t="s">
        <v>7</v>
      </c>
      <c r="C17" s="93"/>
      <c r="D17" s="4" t="s">
        <v>18</v>
      </c>
      <c r="E17" s="4" t="s">
        <v>18</v>
      </c>
      <c r="F17" s="4" t="s">
        <v>18</v>
      </c>
      <c r="G17" s="7" t="s">
        <v>18</v>
      </c>
      <c r="H17" s="4" t="s">
        <v>18</v>
      </c>
      <c r="I17" s="4" t="s">
        <v>18</v>
      </c>
      <c r="J17" s="4" t="s">
        <v>18</v>
      </c>
      <c r="K17" s="7" t="s">
        <v>18</v>
      </c>
      <c r="L17" s="4" t="s">
        <v>18</v>
      </c>
      <c r="M17" s="4" t="s">
        <v>18</v>
      </c>
      <c r="N17" s="4" t="s">
        <v>18</v>
      </c>
      <c r="O17" s="7" t="s">
        <v>18</v>
      </c>
      <c r="P17" s="4" t="s">
        <v>18</v>
      </c>
      <c r="Q17" s="4" t="s">
        <v>18</v>
      </c>
      <c r="R17" s="4" t="s">
        <v>18</v>
      </c>
      <c r="S17" s="55" t="s">
        <v>18</v>
      </c>
    </row>
    <row r="18" spans="1:19" s="11" customFormat="1" ht="27" customHeight="1">
      <c r="A18" s="21"/>
      <c r="B18" s="104" t="s">
        <v>35</v>
      </c>
      <c r="C18" s="93"/>
      <c r="D18" s="1">
        <v>44000</v>
      </c>
      <c r="E18" s="1">
        <v>43000</v>
      </c>
      <c r="F18" s="1">
        <v>40100</v>
      </c>
      <c r="G18" s="5">
        <v>40100</v>
      </c>
      <c r="H18" s="1">
        <v>44000</v>
      </c>
      <c r="I18" s="1">
        <v>43000</v>
      </c>
      <c r="J18" s="1">
        <v>40100</v>
      </c>
      <c r="K18" s="5">
        <v>40100</v>
      </c>
      <c r="L18" s="1">
        <v>44000</v>
      </c>
      <c r="M18" s="1">
        <v>43000</v>
      </c>
      <c r="N18" s="1">
        <v>40100</v>
      </c>
      <c r="O18" s="5">
        <v>40100</v>
      </c>
      <c r="P18" s="1">
        <v>43000</v>
      </c>
      <c r="Q18" s="1">
        <v>40000</v>
      </c>
      <c r="R18" s="1">
        <v>40100</v>
      </c>
      <c r="S18" s="52">
        <v>40100</v>
      </c>
    </row>
    <row r="19" spans="1:19" s="11" customFormat="1" ht="27" customHeight="1" thickBot="1">
      <c r="A19" s="21"/>
      <c r="B19" s="88" t="s">
        <v>8</v>
      </c>
      <c r="C19" s="89"/>
      <c r="D19" s="13">
        <f>D12+D16+D18</f>
        <v>204937</v>
      </c>
      <c r="E19" s="13">
        <f>E12+E16+E18</f>
        <v>196463</v>
      </c>
      <c r="F19" s="13">
        <f>F12+F16+F18</f>
        <v>186108</v>
      </c>
      <c r="G19" s="14">
        <f>G12+G16+G18</f>
        <v>178640</v>
      </c>
      <c r="H19" s="13">
        <v>200003.33333333334</v>
      </c>
      <c r="I19" s="13">
        <v>192633.33333333334</v>
      </c>
      <c r="J19" s="13">
        <v>182803.33333333334</v>
      </c>
      <c r="K19" s="13">
        <v>176029.1666666667</v>
      </c>
      <c r="L19" s="13">
        <f aca="true" t="shared" si="2" ref="L19:S19">L12+L16+L18</f>
        <v>199145.83333333334</v>
      </c>
      <c r="M19" s="13">
        <f t="shared" si="2"/>
        <v>192755.83333333334</v>
      </c>
      <c r="N19" s="13">
        <f t="shared" si="2"/>
        <v>183251.66666666666</v>
      </c>
      <c r="O19" s="14">
        <f t="shared" si="2"/>
        <v>177003.3333333333</v>
      </c>
      <c r="P19" s="13">
        <f>P12+P16+P18</f>
        <v>193370</v>
      </c>
      <c r="Q19" s="13">
        <f t="shared" si="2"/>
        <v>186370</v>
      </c>
      <c r="R19" s="13">
        <f t="shared" si="2"/>
        <v>180650</v>
      </c>
      <c r="S19" s="56">
        <f t="shared" si="2"/>
        <v>175380</v>
      </c>
    </row>
    <row r="20" spans="1:19" s="11" customFormat="1" ht="27" customHeight="1">
      <c r="A20" s="20"/>
      <c r="B20" s="2"/>
      <c r="C20" s="2"/>
      <c r="D20" s="18"/>
      <c r="E20" s="18"/>
      <c r="F20" s="18"/>
      <c r="G20" s="18"/>
      <c r="H20" s="18"/>
      <c r="I20" s="18"/>
      <c r="J20" s="18"/>
      <c r="K20" s="18"/>
      <c r="L20" s="18"/>
      <c r="M20" s="2"/>
      <c r="N20" s="2"/>
      <c r="O20" s="2"/>
      <c r="P20" s="20"/>
      <c r="Q20" s="20"/>
      <c r="R20" s="20"/>
      <c r="S20" s="20"/>
    </row>
    <row r="21" spans="1:19" s="11" customFormat="1" ht="27" customHeight="1" thickBot="1">
      <c r="A21" s="20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94" t="s">
        <v>16</v>
      </c>
      <c r="O21" s="94"/>
      <c r="P21" s="94"/>
      <c r="Q21" s="94"/>
      <c r="R21" s="94"/>
      <c r="S21" s="94"/>
    </row>
    <row r="22" spans="1:19" s="11" customFormat="1" ht="27" customHeight="1">
      <c r="A22" s="20"/>
      <c r="B22" s="96" t="s">
        <v>14</v>
      </c>
      <c r="C22" s="97"/>
      <c r="D22" s="69" t="s">
        <v>19</v>
      </c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1"/>
    </row>
    <row r="23" spans="1:19" s="11" customFormat="1" ht="27" customHeight="1">
      <c r="A23" s="20"/>
      <c r="B23" s="98"/>
      <c r="C23" s="99"/>
      <c r="D23" s="72" t="s">
        <v>41</v>
      </c>
      <c r="E23" s="73"/>
      <c r="F23" s="73"/>
      <c r="G23" s="91"/>
      <c r="H23" s="72" t="s">
        <v>42</v>
      </c>
      <c r="I23" s="73"/>
      <c r="J23" s="73"/>
      <c r="K23" s="91"/>
      <c r="L23" s="72" t="s">
        <v>43</v>
      </c>
      <c r="M23" s="73"/>
      <c r="N23" s="73"/>
      <c r="O23" s="73"/>
      <c r="P23" s="72" t="s">
        <v>45</v>
      </c>
      <c r="Q23" s="73"/>
      <c r="R23" s="73"/>
      <c r="S23" s="74"/>
    </row>
    <row r="24" spans="1:19" s="11" customFormat="1" ht="27" customHeight="1">
      <c r="A24" s="20"/>
      <c r="B24" s="100"/>
      <c r="C24" s="101"/>
      <c r="D24" s="3" t="s">
        <v>10</v>
      </c>
      <c r="E24" s="3" t="s">
        <v>11</v>
      </c>
      <c r="F24" s="3" t="s">
        <v>12</v>
      </c>
      <c r="G24" s="6" t="s">
        <v>13</v>
      </c>
      <c r="H24" s="3" t="s">
        <v>10</v>
      </c>
      <c r="I24" s="3" t="s">
        <v>11</v>
      </c>
      <c r="J24" s="3" t="s">
        <v>12</v>
      </c>
      <c r="K24" s="6" t="s">
        <v>13</v>
      </c>
      <c r="L24" s="3" t="s">
        <v>10</v>
      </c>
      <c r="M24" s="3" t="s">
        <v>11</v>
      </c>
      <c r="N24" s="3" t="s">
        <v>12</v>
      </c>
      <c r="O24" s="6" t="s">
        <v>13</v>
      </c>
      <c r="P24" s="3" t="s">
        <v>10</v>
      </c>
      <c r="Q24" s="3" t="s">
        <v>11</v>
      </c>
      <c r="R24" s="3" t="s">
        <v>12</v>
      </c>
      <c r="S24" s="57" t="s">
        <v>13</v>
      </c>
    </row>
    <row r="25" spans="1:19" s="11" customFormat="1" ht="27" customHeight="1">
      <c r="A25" s="20"/>
      <c r="B25" s="90" t="s">
        <v>3</v>
      </c>
      <c r="C25" s="23" t="s">
        <v>0</v>
      </c>
      <c r="D25" s="1">
        <v>128280</v>
      </c>
      <c r="E25" s="1">
        <v>121920</v>
      </c>
      <c r="F25" s="1">
        <v>115590</v>
      </c>
      <c r="G25" s="5">
        <v>109240</v>
      </c>
      <c r="H25" s="67">
        <v>166330</v>
      </c>
      <c r="I25" s="67">
        <v>158090</v>
      </c>
      <c r="J25" s="67">
        <v>149880</v>
      </c>
      <c r="K25" s="67">
        <v>142190</v>
      </c>
      <c r="L25" s="77">
        <v>165260</v>
      </c>
      <c r="M25" s="67">
        <v>157050</v>
      </c>
      <c r="N25" s="79">
        <v>148910</v>
      </c>
      <c r="O25" s="79">
        <v>141850</v>
      </c>
      <c r="P25" s="67">
        <v>159360</v>
      </c>
      <c r="Q25" s="67">
        <v>151440</v>
      </c>
      <c r="R25" s="79">
        <v>143590</v>
      </c>
      <c r="S25" s="82">
        <v>137380</v>
      </c>
    </row>
    <row r="26" spans="1:19" s="11" customFormat="1" ht="27" customHeight="1">
      <c r="A26" s="20"/>
      <c r="B26" s="90"/>
      <c r="C26" s="23" t="s">
        <v>1</v>
      </c>
      <c r="D26" s="1">
        <v>50200</v>
      </c>
      <c r="E26" s="1">
        <v>47710</v>
      </c>
      <c r="F26" s="1">
        <v>45230</v>
      </c>
      <c r="G26" s="5">
        <v>42750</v>
      </c>
      <c r="H26" s="68"/>
      <c r="I26" s="68"/>
      <c r="J26" s="68"/>
      <c r="K26" s="68"/>
      <c r="L26" s="78"/>
      <c r="M26" s="68"/>
      <c r="N26" s="80"/>
      <c r="O26" s="80"/>
      <c r="P26" s="68"/>
      <c r="Q26" s="68"/>
      <c r="R26" s="80"/>
      <c r="S26" s="83"/>
    </row>
    <row r="27" spans="1:19" s="11" customFormat="1" ht="27" customHeight="1">
      <c r="A27" s="20"/>
      <c r="B27" s="90"/>
      <c r="C27" s="23" t="s">
        <v>2</v>
      </c>
      <c r="D27" s="1">
        <v>5863</v>
      </c>
      <c r="E27" s="1">
        <v>5571</v>
      </c>
      <c r="F27" s="1">
        <v>5283</v>
      </c>
      <c r="G27" s="5">
        <v>4992</v>
      </c>
      <c r="H27" s="36">
        <v>5770.833333333333</v>
      </c>
      <c r="I27" s="36">
        <v>5483.333333333333</v>
      </c>
      <c r="J27" s="36">
        <v>5200</v>
      </c>
      <c r="K27" s="36">
        <v>4912.5</v>
      </c>
      <c r="L27" s="37">
        <f>14020*5/12</f>
        <v>5841.666666666667</v>
      </c>
      <c r="M27" s="36">
        <f>13320*5/12</f>
        <v>5550</v>
      </c>
      <c r="N27" s="36">
        <f>12630*5/12</f>
        <v>5262.5</v>
      </c>
      <c r="O27" s="41">
        <f>11930*5/12</f>
        <v>4970.833333333333</v>
      </c>
      <c r="P27" s="36">
        <f>11600*6/12</f>
        <v>5800</v>
      </c>
      <c r="Q27" s="36">
        <f>11600*6/12</f>
        <v>5800</v>
      </c>
      <c r="R27" s="36">
        <f>11600*6/12</f>
        <v>5800</v>
      </c>
      <c r="S27" s="58">
        <f>11600*6/12</f>
        <v>5800</v>
      </c>
    </row>
    <row r="28" spans="1:19" s="11" customFormat="1" ht="27" customHeight="1">
      <c r="A28" s="20"/>
      <c r="B28" s="90"/>
      <c r="C28" s="25" t="s">
        <v>9</v>
      </c>
      <c r="D28" s="1">
        <v>184343</v>
      </c>
      <c r="E28" s="1">
        <v>175201</v>
      </c>
      <c r="F28" s="1">
        <v>166103</v>
      </c>
      <c r="G28" s="5">
        <v>156982</v>
      </c>
      <c r="H28" s="36">
        <v>172100.83333333334</v>
      </c>
      <c r="I28" s="36">
        <v>163573.33333333334</v>
      </c>
      <c r="J28" s="36">
        <v>155080</v>
      </c>
      <c r="K28" s="36">
        <v>147102.5</v>
      </c>
      <c r="L28" s="38">
        <f aca="true" t="shared" si="3" ref="L28:S28">SUM(L25:L27)</f>
        <v>171101.66666666666</v>
      </c>
      <c r="M28" s="39">
        <f t="shared" si="3"/>
        <v>162600</v>
      </c>
      <c r="N28" s="39">
        <f t="shared" si="3"/>
        <v>154172.5</v>
      </c>
      <c r="O28" s="43">
        <f t="shared" si="3"/>
        <v>146820.83333333334</v>
      </c>
      <c r="P28" s="39">
        <f t="shared" si="3"/>
        <v>165160</v>
      </c>
      <c r="Q28" s="39">
        <f t="shared" si="3"/>
        <v>157240</v>
      </c>
      <c r="R28" s="39">
        <f t="shared" si="3"/>
        <v>149390</v>
      </c>
      <c r="S28" s="59">
        <f t="shared" si="3"/>
        <v>143180</v>
      </c>
    </row>
    <row r="29" spans="1:19" s="11" customFormat="1" ht="27" customHeight="1">
      <c r="A29" s="20"/>
      <c r="B29" s="92" t="s">
        <v>15</v>
      </c>
      <c r="C29" s="93"/>
      <c r="D29" s="12">
        <v>0</v>
      </c>
      <c r="E29" s="12">
        <v>0</v>
      </c>
      <c r="F29" s="12">
        <v>0</v>
      </c>
      <c r="G29" s="16">
        <v>0</v>
      </c>
      <c r="H29" s="40">
        <v>-0.0680748543254146</v>
      </c>
      <c r="I29" s="40">
        <v>-0.06803041914755648</v>
      </c>
      <c r="J29" s="40">
        <v>-0.06802636487999003</v>
      </c>
      <c r="K29" s="40">
        <v>-0.06447792617935388</v>
      </c>
      <c r="L29" s="40">
        <f aca="true" t="shared" si="4" ref="L29:S29">(L25/(H25+H26)-1)</f>
        <v>-0.006432994649191337</v>
      </c>
      <c r="M29" s="40">
        <f t="shared" si="4"/>
        <v>-0.006578531216395733</v>
      </c>
      <c r="N29" s="40">
        <f t="shared" si="4"/>
        <v>-0.00647184414198021</v>
      </c>
      <c r="O29" s="44">
        <f>(O25/(K25+K26)-1)</f>
        <v>-0.0023911667487165333</v>
      </c>
      <c r="P29" s="40">
        <f>(P25/(L25+L26)-1)</f>
        <v>-0.03570131913348662</v>
      </c>
      <c r="Q29" s="40">
        <f t="shared" si="4"/>
        <v>-0.03572110792741168</v>
      </c>
      <c r="R29" s="40">
        <f t="shared" si="4"/>
        <v>-0.03572627761735281</v>
      </c>
      <c r="S29" s="60">
        <f t="shared" si="4"/>
        <v>-0.03151216073316887</v>
      </c>
    </row>
    <row r="30" spans="1:19" s="11" customFormat="1" ht="27" customHeight="1">
      <c r="A30" s="20"/>
      <c r="B30" s="92" t="s">
        <v>4</v>
      </c>
      <c r="C30" s="93"/>
      <c r="D30" s="4" t="s">
        <v>18</v>
      </c>
      <c r="E30" s="4" t="s">
        <v>18</v>
      </c>
      <c r="F30" s="4" t="s">
        <v>18</v>
      </c>
      <c r="G30" s="7" t="s">
        <v>18</v>
      </c>
      <c r="H30" s="4" t="s">
        <v>18</v>
      </c>
      <c r="I30" s="4" t="s">
        <v>18</v>
      </c>
      <c r="J30" s="4" t="s">
        <v>18</v>
      </c>
      <c r="K30" s="7" t="s">
        <v>18</v>
      </c>
      <c r="L30" s="4" t="s">
        <v>18</v>
      </c>
      <c r="M30" s="4" t="s">
        <v>18</v>
      </c>
      <c r="N30" s="4" t="s">
        <v>18</v>
      </c>
      <c r="O30" s="7" t="s">
        <v>18</v>
      </c>
      <c r="P30" s="4" t="s">
        <v>18</v>
      </c>
      <c r="Q30" s="4" t="s">
        <v>18</v>
      </c>
      <c r="R30" s="4" t="s">
        <v>18</v>
      </c>
      <c r="S30" s="55" t="s">
        <v>18</v>
      </c>
    </row>
    <row r="31" spans="1:19" s="11" customFormat="1" ht="27" customHeight="1">
      <c r="A31" s="20"/>
      <c r="B31" s="92" t="s">
        <v>5</v>
      </c>
      <c r="C31" s="93"/>
      <c r="D31" s="4" t="s">
        <v>18</v>
      </c>
      <c r="E31" s="4" t="s">
        <v>18</v>
      </c>
      <c r="F31" s="4" t="s">
        <v>18</v>
      </c>
      <c r="G31" s="7" t="s">
        <v>18</v>
      </c>
      <c r="H31" s="4" t="s">
        <v>18</v>
      </c>
      <c r="I31" s="4" t="s">
        <v>18</v>
      </c>
      <c r="J31" s="4" t="s">
        <v>18</v>
      </c>
      <c r="K31" s="7" t="s">
        <v>18</v>
      </c>
      <c r="L31" s="4" t="s">
        <v>18</v>
      </c>
      <c r="M31" s="4" t="s">
        <v>18</v>
      </c>
      <c r="N31" s="4" t="s">
        <v>18</v>
      </c>
      <c r="O31" s="7" t="s">
        <v>18</v>
      </c>
      <c r="P31" s="4" t="s">
        <v>18</v>
      </c>
      <c r="Q31" s="4" t="s">
        <v>18</v>
      </c>
      <c r="R31" s="4" t="s">
        <v>18</v>
      </c>
      <c r="S31" s="55" t="s">
        <v>18</v>
      </c>
    </row>
    <row r="32" spans="1:19" s="11" customFormat="1" ht="27" customHeight="1">
      <c r="A32" s="20"/>
      <c r="B32" s="92" t="s">
        <v>6</v>
      </c>
      <c r="C32" s="93"/>
      <c r="D32" s="1">
        <v>26000</v>
      </c>
      <c r="E32" s="1">
        <v>20000</v>
      </c>
      <c r="F32" s="1">
        <v>20000</v>
      </c>
      <c r="G32" s="5">
        <v>20000</v>
      </c>
      <c r="H32" s="36">
        <v>20000</v>
      </c>
      <c r="I32" s="36">
        <v>20000</v>
      </c>
      <c r="J32" s="36">
        <v>20000</v>
      </c>
      <c r="K32" s="41">
        <v>20000</v>
      </c>
      <c r="L32" s="36">
        <v>20000</v>
      </c>
      <c r="M32" s="36">
        <v>20000</v>
      </c>
      <c r="N32" s="41">
        <v>20000</v>
      </c>
      <c r="O32" s="41">
        <v>20000</v>
      </c>
      <c r="P32" s="36">
        <v>20000</v>
      </c>
      <c r="Q32" s="36">
        <v>20000</v>
      </c>
      <c r="R32" s="41">
        <v>20000</v>
      </c>
      <c r="S32" s="58">
        <v>20000</v>
      </c>
    </row>
    <row r="33" spans="1:19" s="11" customFormat="1" ht="27" customHeight="1">
      <c r="A33" s="20"/>
      <c r="B33" s="92" t="s">
        <v>7</v>
      </c>
      <c r="C33" s="93"/>
      <c r="D33" s="1">
        <v>4710</v>
      </c>
      <c r="E33" s="1">
        <v>4710</v>
      </c>
      <c r="F33" s="1">
        <v>4710</v>
      </c>
      <c r="G33" s="5">
        <v>4710</v>
      </c>
      <c r="H33" s="36">
        <v>4710</v>
      </c>
      <c r="I33" s="36">
        <v>4710</v>
      </c>
      <c r="J33" s="36">
        <v>4710</v>
      </c>
      <c r="K33" s="41">
        <v>4710</v>
      </c>
      <c r="L33" s="36">
        <v>4840</v>
      </c>
      <c r="M33" s="36">
        <v>4840</v>
      </c>
      <c r="N33" s="41">
        <v>4840</v>
      </c>
      <c r="O33" s="41">
        <v>4840</v>
      </c>
      <c r="P33" s="36">
        <v>4840</v>
      </c>
      <c r="Q33" s="36">
        <v>4840</v>
      </c>
      <c r="R33" s="41">
        <v>4840</v>
      </c>
      <c r="S33" s="58">
        <v>4840</v>
      </c>
    </row>
    <row r="34" spans="1:19" s="11" customFormat="1" ht="27" customHeight="1">
      <c r="A34" s="20"/>
      <c r="B34" s="92" t="s">
        <v>35</v>
      </c>
      <c r="C34" s="93"/>
      <c r="D34" s="1">
        <v>44000</v>
      </c>
      <c r="E34" s="1">
        <v>43000</v>
      </c>
      <c r="F34" s="1">
        <v>40100</v>
      </c>
      <c r="G34" s="5">
        <v>40100</v>
      </c>
      <c r="H34" s="36">
        <v>44000</v>
      </c>
      <c r="I34" s="36">
        <v>43000</v>
      </c>
      <c r="J34" s="36">
        <v>40100</v>
      </c>
      <c r="K34" s="41">
        <v>40100</v>
      </c>
      <c r="L34" s="1">
        <v>44000</v>
      </c>
      <c r="M34" s="1">
        <v>43000</v>
      </c>
      <c r="N34" s="1">
        <v>40100</v>
      </c>
      <c r="O34" s="5">
        <v>40100</v>
      </c>
      <c r="P34" s="1">
        <v>43000</v>
      </c>
      <c r="Q34" s="1">
        <v>40000</v>
      </c>
      <c r="R34" s="1">
        <v>40100</v>
      </c>
      <c r="S34" s="52">
        <v>40100</v>
      </c>
    </row>
    <row r="35" spans="1:19" s="11" customFormat="1" ht="27" customHeight="1" thickBot="1">
      <c r="A35" s="20"/>
      <c r="B35" s="88" t="s">
        <v>8</v>
      </c>
      <c r="C35" s="89"/>
      <c r="D35" s="26">
        <f>D28+D32+D34+D33</f>
        <v>259053</v>
      </c>
      <c r="E35" s="26">
        <f>E28+E32+E34+E33</f>
        <v>242911</v>
      </c>
      <c r="F35" s="26">
        <f>F28+F32+F34+F33</f>
        <v>230913</v>
      </c>
      <c r="G35" s="26">
        <f>G28+G32+G34+G33</f>
        <v>221792</v>
      </c>
      <c r="H35" s="26">
        <v>240810.83333333334</v>
      </c>
      <c r="I35" s="26">
        <v>231283.33333333334</v>
      </c>
      <c r="J35" s="26">
        <v>219890</v>
      </c>
      <c r="K35" s="26">
        <v>211912.5</v>
      </c>
      <c r="L35" s="26">
        <f aca="true" t="shared" si="5" ref="L35:Q35">L28+L32+L34+L33</f>
        <v>239941.66666666666</v>
      </c>
      <c r="M35" s="26">
        <f t="shared" si="5"/>
        <v>230440</v>
      </c>
      <c r="N35" s="26">
        <f t="shared" si="5"/>
        <v>219112.5</v>
      </c>
      <c r="O35" s="45">
        <f t="shared" si="5"/>
        <v>211760.83333333334</v>
      </c>
      <c r="P35" s="26">
        <f>P28+P32+P34+P33</f>
        <v>233000</v>
      </c>
      <c r="Q35" s="26">
        <f t="shared" si="5"/>
        <v>222080</v>
      </c>
      <c r="R35" s="26">
        <f>R28+R32+R34+R33</f>
        <v>214330</v>
      </c>
      <c r="S35" s="61">
        <f>S28+S32+S34+S33</f>
        <v>208120</v>
      </c>
    </row>
    <row r="36" spans="1:19" s="11" customFormat="1" ht="27" customHeight="1">
      <c r="A36" s="20"/>
      <c r="B36" s="2"/>
      <c r="C36" s="2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20"/>
      <c r="Q36" s="20"/>
      <c r="R36" s="20"/>
      <c r="S36" s="20"/>
    </row>
    <row r="37" spans="1:19" s="11" customFormat="1" ht="27" customHeight="1" thickBot="1">
      <c r="A37" s="20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94" t="s">
        <v>16</v>
      </c>
      <c r="O37" s="94"/>
      <c r="P37" s="94"/>
      <c r="Q37" s="94"/>
      <c r="R37" s="94"/>
      <c r="S37" s="94"/>
    </row>
    <row r="38" spans="1:19" s="11" customFormat="1" ht="27" customHeight="1">
      <c r="A38" s="20"/>
      <c r="B38" s="96" t="s">
        <v>14</v>
      </c>
      <c r="C38" s="97"/>
      <c r="D38" s="85" t="s">
        <v>20</v>
      </c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7"/>
    </row>
    <row r="39" spans="1:19" s="11" customFormat="1" ht="27" customHeight="1">
      <c r="A39" s="20"/>
      <c r="B39" s="98"/>
      <c r="C39" s="99"/>
      <c r="D39" s="72" t="s">
        <v>41</v>
      </c>
      <c r="E39" s="73"/>
      <c r="F39" s="73"/>
      <c r="G39" s="91"/>
      <c r="H39" s="72" t="s">
        <v>42</v>
      </c>
      <c r="I39" s="73"/>
      <c r="J39" s="73"/>
      <c r="K39" s="91"/>
      <c r="L39" s="72" t="s">
        <v>43</v>
      </c>
      <c r="M39" s="73"/>
      <c r="N39" s="73"/>
      <c r="O39" s="73"/>
      <c r="P39" s="72" t="s">
        <v>45</v>
      </c>
      <c r="Q39" s="73"/>
      <c r="R39" s="73"/>
      <c r="S39" s="74"/>
    </row>
    <row r="40" spans="1:19" s="11" customFormat="1" ht="27" customHeight="1">
      <c r="A40" s="20"/>
      <c r="B40" s="100"/>
      <c r="C40" s="101"/>
      <c r="D40" s="3" t="s">
        <v>10</v>
      </c>
      <c r="E40" s="3" t="s">
        <v>11</v>
      </c>
      <c r="F40" s="3" t="s">
        <v>12</v>
      </c>
      <c r="G40" s="6" t="s">
        <v>13</v>
      </c>
      <c r="H40" s="3" t="s">
        <v>10</v>
      </c>
      <c r="I40" s="3" t="s">
        <v>11</v>
      </c>
      <c r="J40" s="3" t="s">
        <v>12</v>
      </c>
      <c r="K40" s="3" t="s">
        <v>13</v>
      </c>
      <c r="L40" s="27" t="s">
        <v>10</v>
      </c>
      <c r="M40" s="3" t="s">
        <v>11</v>
      </c>
      <c r="N40" s="3" t="s">
        <v>12</v>
      </c>
      <c r="O40" s="6" t="s">
        <v>13</v>
      </c>
      <c r="P40" s="3" t="s">
        <v>10</v>
      </c>
      <c r="Q40" s="3" t="s">
        <v>11</v>
      </c>
      <c r="R40" s="3" t="s">
        <v>12</v>
      </c>
      <c r="S40" s="57" t="s">
        <v>13</v>
      </c>
    </row>
    <row r="41" spans="1:19" s="11" customFormat="1" ht="27" customHeight="1">
      <c r="A41" s="20"/>
      <c r="B41" s="90" t="s">
        <v>3</v>
      </c>
      <c r="C41" s="23" t="s">
        <v>0</v>
      </c>
      <c r="D41" s="1">
        <v>91630</v>
      </c>
      <c r="E41" s="1">
        <v>87090</v>
      </c>
      <c r="F41" s="1">
        <v>82570</v>
      </c>
      <c r="G41" s="5">
        <v>78030</v>
      </c>
      <c r="H41" s="67">
        <v>135870</v>
      </c>
      <c r="I41" s="67">
        <v>130260</v>
      </c>
      <c r="J41" s="67">
        <v>123810</v>
      </c>
      <c r="K41" s="67">
        <v>117510</v>
      </c>
      <c r="L41" s="84">
        <v>135450</v>
      </c>
      <c r="M41" s="75">
        <v>131030</v>
      </c>
      <c r="N41" s="75">
        <v>124870</v>
      </c>
      <c r="O41" s="81">
        <v>119050</v>
      </c>
      <c r="P41" s="75">
        <v>131070</v>
      </c>
      <c r="Q41" s="75">
        <v>128020</v>
      </c>
      <c r="R41" s="75">
        <v>122340</v>
      </c>
      <c r="S41" s="76">
        <v>117180</v>
      </c>
    </row>
    <row r="42" spans="1:19" s="11" customFormat="1" ht="27" customHeight="1">
      <c r="A42" s="20"/>
      <c r="B42" s="90"/>
      <c r="C42" s="23" t="s">
        <v>1</v>
      </c>
      <c r="D42" s="1">
        <v>48490</v>
      </c>
      <c r="E42" s="1">
        <v>46100</v>
      </c>
      <c r="F42" s="1">
        <v>43700</v>
      </c>
      <c r="G42" s="5">
        <v>41300</v>
      </c>
      <c r="H42" s="68"/>
      <c r="I42" s="68"/>
      <c r="J42" s="68"/>
      <c r="K42" s="68"/>
      <c r="L42" s="84"/>
      <c r="M42" s="75"/>
      <c r="N42" s="75"/>
      <c r="O42" s="81"/>
      <c r="P42" s="75"/>
      <c r="Q42" s="75"/>
      <c r="R42" s="75"/>
      <c r="S42" s="76"/>
    </row>
    <row r="43" spans="1:19" s="11" customFormat="1" ht="27" customHeight="1">
      <c r="A43" s="20"/>
      <c r="B43" s="90"/>
      <c r="C43" s="23" t="s">
        <v>2</v>
      </c>
      <c r="D43" s="1">
        <v>5167</v>
      </c>
      <c r="E43" s="1">
        <v>4912</v>
      </c>
      <c r="F43" s="1">
        <v>4658</v>
      </c>
      <c r="G43" s="5">
        <v>4400</v>
      </c>
      <c r="H43" s="36">
        <v>5083.333333333333</v>
      </c>
      <c r="I43" s="36">
        <v>4833.333333333333</v>
      </c>
      <c r="J43" s="36">
        <v>4583.333333333333</v>
      </c>
      <c r="K43" s="36">
        <v>4329.166666666667</v>
      </c>
      <c r="L43" s="37">
        <f>12350*5/12</f>
        <v>5145.833333333333</v>
      </c>
      <c r="M43" s="36">
        <f>11750*5/12</f>
        <v>4895.833333333333</v>
      </c>
      <c r="N43" s="36">
        <f>11140*5/12</f>
        <v>4641.666666666667</v>
      </c>
      <c r="O43" s="41">
        <f>10520*5/12</f>
        <v>4383.333333333333</v>
      </c>
      <c r="P43" s="36">
        <f>10740*6/12</f>
        <v>5370</v>
      </c>
      <c r="Q43" s="36">
        <f>10740*6/12</f>
        <v>5370</v>
      </c>
      <c r="R43" s="36">
        <f>10740*6/12</f>
        <v>5370</v>
      </c>
      <c r="S43" s="58">
        <f>10740*6/12</f>
        <v>5370</v>
      </c>
    </row>
    <row r="44" spans="1:19" s="11" customFormat="1" ht="27" customHeight="1">
      <c r="A44" s="20"/>
      <c r="B44" s="90"/>
      <c r="C44" s="25" t="s">
        <v>9</v>
      </c>
      <c r="D44" s="1">
        <v>145287</v>
      </c>
      <c r="E44" s="1">
        <v>138102</v>
      </c>
      <c r="F44" s="1">
        <v>130928</v>
      </c>
      <c r="G44" s="5">
        <v>123730</v>
      </c>
      <c r="H44" s="36">
        <v>140953.33333333334</v>
      </c>
      <c r="I44" s="36">
        <v>135093.33333333334</v>
      </c>
      <c r="J44" s="36">
        <v>128393.33333333333</v>
      </c>
      <c r="K44" s="36">
        <v>121839.16666666667</v>
      </c>
      <c r="L44" s="37">
        <f aca="true" t="shared" si="6" ref="L44:S44">SUM(L41:L43)</f>
        <v>140595.83333333334</v>
      </c>
      <c r="M44" s="36">
        <f t="shared" si="6"/>
        <v>135925.83333333334</v>
      </c>
      <c r="N44" s="36">
        <f t="shared" si="6"/>
        <v>129511.66666666667</v>
      </c>
      <c r="O44" s="41">
        <f t="shared" si="6"/>
        <v>123433.33333333333</v>
      </c>
      <c r="P44" s="36">
        <f t="shared" si="6"/>
        <v>136440</v>
      </c>
      <c r="Q44" s="36">
        <f t="shared" si="6"/>
        <v>133390</v>
      </c>
      <c r="R44" s="36">
        <f t="shared" si="6"/>
        <v>127710</v>
      </c>
      <c r="S44" s="58">
        <f t="shared" si="6"/>
        <v>122550</v>
      </c>
    </row>
    <row r="45" spans="1:19" s="11" customFormat="1" ht="27" customHeight="1">
      <c r="A45" s="20"/>
      <c r="B45" s="92" t="s">
        <v>15</v>
      </c>
      <c r="C45" s="93"/>
      <c r="D45" s="12">
        <v>0</v>
      </c>
      <c r="E45" s="12">
        <v>0</v>
      </c>
      <c r="F45" s="12">
        <v>0</v>
      </c>
      <c r="G45" s="16">
        <v>0</v>
      </c>
      <c r="H45" s="12">
        <v>-0.030331144733085957</v>
      </c>
      <c r="I45" s="12">
        <v>-0.02199864854718825</v>
      </c>
      <c r="J45" s="12">
        <v>-0.01948206224756477</v>
      </c>
      <c r="K45" s="12">
        <v>-0.015251822676611071</v>
      </c>
      <c r="L45" s="12">
        <f aca="true" t="shared" si="7" ref="L45:S45">(L41/(H41+H42)-1)</f>
        <v>-0.0030911901081916993</v>
      </c>
      <c r="M45" s="12">
        <f t="shared" si="7"/>
        <v>0.005911254414248335</v>
      </c>
      <c r="N45" s="12">
        <f t="shared" si="7"/>
        <v>0.008561505532671099</v>
      </c>
      <c r="O45" s="16">
        <f t="shared" si="7"/>
        <v>0.013105267636796869</v>
      </c>
      <c r="P45" s="12">
        <f t="shared" si="7"/>
        <v>-0.032336655592469565</v>
      </c>
      <c r="Q45" s="12">
        <f t="shared" si="7"/>
        <v>-0.022971838510264853</v>
      </c>
      <c r="R45" s="12">
        <f t="shared" si="7"/>
        <v>-0.02026107151437495</v>
      </c>
      <c r="S45" s="54">
        <f t="shared" si="7"/>
        <v>-0.015707685846283126</v>
      </c>
    </row>
    <row r="46" spans="1:19" s="11" customFormat="1" ht="27" customHeight="1">
      <c r="A46" s="20"/>
      <c r="B46" s="92" t="s">
        <v>4</v>
      </c>
      <c r="C46" s="93"/>
      <c r="D46" s="4" t="s">
        <v>18</v>
      </c>
      <c r="E46" s="4" t="s">
        <v>18</v>
      </c>
      <c r="F46" s="4" t="s">
        <v>18</v>
      </c>
      <c r="G46" s="7" t="s">
        <v>18</v>
      </c>
      <c r="H46" s="4" t="s">
        <v>18</v>
      </c>
      <c r="I46" s="4" t="s">
        <v>18</v>
      </c>
      <c r="J46" s="4" t="s">
        <v>18</v>
      </c>
      <c r="K46" s="7" t="s">
        <v>18</v>
      </c>
      <c r="L46" s="4" t="s">
        <v>18</v>
      </c>
      <c r="M46" s="4" t="s">
        <v>18</v>
      </c>
      <c r="N46" s="4" t="s">
        <v>18</v>
      </c>
      <c r="O46" s="7" t="s">
        <v>18</v>
      </c>
      <c r="P46" s="4" t="s">
        <v>18</v>
      </c>
      <c r="Q46" s="4" t="s">
        <v>18</v>
      </c>
      <c r="R46" s="4" t="s">
        <v>18</v>
      </c>
      <c r="S46" s="55" t="s">
        <v>18</v>
      </c>
    </row>
    <row r="47" spans="1:19" s="11" customFormat="1" ht="27" customHeight="1">
      <c r="A47" s="20"/>
      <c r="B47" s="92" t="s">
        <v>5</v>
      </c>
      <c r="C47" s="93"/>
      <c r="D47" s="1">
        <v>23360</v>
      </c>
      <c r="E47" s="1">
        <v>23360</v>
      </c>
      <c r="F47" s="1">
        <v>21630</v>
      </c>
      <c r="G47" s="5">
        <v>21630</v>
      </c>
      <c r="H47" s="36">
        <v>23360</v>
      </c>
      <c r="I47" s="36">
        <v>23360</v>
      </c>
      <c r="J47" s="36">
        <v>21630</v>
      </c>
      <c r="K47" s="36">
        <v>21630</v>
      </c>
      <c r="L47" s="24">
        <v>23270</v>
      </c>
      <c r="M47" s="1">
        <v>23270</v>
      </c>
      <c r="N47" s="1">
        <v>21540</v>
      </c>
      <c r="O47" s="5">
        <v>21540</v>
      </c>
      <c r="P47" s="1">
        <v>22890</v>
      </c>
      <c r="Q47" s="1">
        <v>22890</v>
      </c>
      <c r="R47" s="1">
        <v>21200</v>
      </c>
      <c r="S47" s="52">
        <v>21200</v>
      </c>
    </row>
    <row r="48" spans="1:19" s="11" customFormat="1" ht="27" customHeight="1">
      <c r="A48" s="20"/>
      <c r="B48" s="92" t="s">
        <v>6</v>
      </c>
      <c r="C48" s="93"/>
      <c r="D48" s="1">
        <v>20000</v>
      </c>
      <c r="E48" s="1">
        <v>20000</v>
      </c>
      <c r="F48" s="1">
        <v>20000</v>
      </c>
      <c r="G48" s="5">
        <v>20000</v>
      </c>
      <c r="H48" s="36">
        <v>20000</v>
      </c>
      <c r="I48" s="36">
        <v>20000</v>
      </c>
      <c r="J48" s="36">
        <v>20000</v>
      </c>
      <c r="K48" s="36">
        <v>20000</v>
      </c>
      <c r="L48" s="24">
        <v>20000</v>
      </c>
      <c r="M48" s="1">
        <v>20000</v>
      </c>
      <c r="N48" s="1">
        <v>20000</v>
      </c>
      <c r="O48" s="5">
        <v>20000</v>
      </c>
      <c r="P48" s="1">
        <v>20000</v>
      </c>
      <c r="Q48" s="1">
        <v>20000</v>
      </c>
      <c r="R48" s="1">
        <v>20000</v>
      </c>
      <c r="S48" s="52">
        <v>20000</v>
      </c>
    </row>
    <row r="49" spans="1:19" s="11" customFormat="1" ht="27" customHeight="1">
      <c r="A49" s="20"/>
      <c r="B49" s="92" t="s">
        <v>7</v>
      </c>
      <c r="C49" s="93"/>
      <c r="D49" s="1">
        <v>4710</v>
      </c>
      <c r="E49" s="1">
        <v>4710</v>
      </c>
      <c r="F49" s="1">
        <v>4710</v>
      </c>
      <c r="G49" s="5">
        <v>4710</v>
      </c>
      <c r="H49" s="36">
        <v>4710</v>
      </c>
      <c r="I49" s="36">
        <v>4710</v>
      </c>
      <c r="J49" s="36">
        <v>4710</v>
      </c>
      <c r="K49" s="36">
        <v>4710</v>
      </c>
      <c r="L49" s="24">
        <v>4840</v>
      </c>
      <c r="M49" s="1">
        <v>4840</v>
      </c>
      <c r="N49" s="1">
        <v>4840</v>
      </c>
      <c r="O49" s="5">
        <v>4840</v>
      </c>
      <c r="P49" s="1">
        <v>4840</v>
      </c>
      <c r="Q49" s="1">
        <v>4840</v>
      </c>
      <c r="R49" s="1">
        <v>4840</v>
      </c>
      <c r="S49" s="52">
        <v>4840</v>
      </c>
    </row>
    <row r="50" spans="1:19" s="11" customFormat="1" ht="27" customHeight="1">
      <c r="A50" s="20"/>
      <c r="B50" s="92" t="s">
        <v>35</v>
      </c>
      <c r="C50" s="93"/>
      <c r="D50" s="1">
        <v>44000</v>
      </c>
      <c r="E50" s="1">
        <v>43000</v>
      </c>
      <c r="F50" s="1">
        <v>40100</v>
      </c>
      <c r="G50" s="5">
        <v>40100</v>
      </c>
      <c r="H50" s="1">
        <v>44000</v>
      </c>
      <c r="I50" s="1">
        <v>43000</v>
      </c>
      <c r="J50" s="1">
        <v>40100</v>
      </c>
      <c r="K50" s="5">
        <v>40100</v>
      </c>
      <c r="L50" s="1">
        <v>44000</v>
      </c>
      <c r="M50" s="1">
        <v>43000</v>
      </c>
      <c r="N50" s="1">
        <v>40100</v>
      </c>
      <c r="O50" s="5">
        <v>40100</v>
      </c>
      <c r="P50" s="1">
        <v>43000</v>
      </c>
      <c r="Q50" s="1">
        <v>40000</v>
      </c>
      <c r="R50" s="1">
        <v>40100</v>
      </c>
      <c r="S50" s="52">
        <v>40100</v>
      </c>
    </row>
    <row r="51" spans="1:19" s="11" customFormat="1" ht="27" customHeight="1" thickBot="1">
      <c r="A51" s="20"/>
      <c r="B51" s="88" t="s">
        <v>8</v>
      </c>
      <c r="C51" s="89"/>
      <c r="D51" s="13">
        <f>D44+D48+D50+D49+D47</f>
        <v>237357</v>
      </c>
      <c r="E51" s="13">
        <f>E44+E48+E50+E49+E47</f>
        <v>229172</v>
      </c>
      <c r="F51" s="13">
        <f>F44+F48+F50+F49+F47</f>
        <v>217368</v>
      </c>
      <c r="G51" s="13">
        <f>G44+G48+G50+G49+G47</f>
        <v>210170</v>
      </c>
      <c r="H51" s="13">
        <v>233023.33333333334</v>
      </c>
      <c r="I51" s="13">
        <v>226163.33333333334</v>
      </c>
      <c r="J51" s="13">
        <v>214833.3333333333</v>
      </c>
      <c r="K51" s="13">
        <v>208279.1666666667</v>
      </c>
      <c r="L51" s="13">
        <f aca="true" t="shared" si="8" ref="L51:S51">L44+L48+L50+L49+L47</f>
        <v>232705.83333333334</v>
      </c>
      <c r="M51" s="13">
        <f t="shared" si="8"/>
        <v>227035.83333333334</v>
      </c>
      <c r="N51" s="13">
        <f t="shared" si="8"/>
        <v>215991.6666666667</v>
      </c>
      <c r="O51" s="14">
        <f t="shared" si="8"/>
        <v>209913.3333333333</v>
      </c>
      <c r="P51" s="13">
        <f t="shared" si="8"/>
        <v>227170</v>
      </c>
      <c r="Q51" s="13">
        <f t="shared" si="8"/>
        <v>221120</v>
      </c>
      <c r="R51" s="13">
        <f t="shared" si="8"/>
        <v>213850</v>
      </c>
      <c r="S51" s="56">
        <f t="shared" si="8"/>
        <v>208690</v>
      </c>
    </row>
    <row r="52" spans="1:19" s="11" customFormat="1" ht="27" customHeight="1">
      <c r="A52" s="20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20"/>
      <c r="Q52" s="20"/>
      <c r="R52" s="20"/>
      <c r="S52" s="20"/>
    </row>
    <row r="53" spans="1:19" s="11" customFormat="1" ht="27" customHeight="1">
      <c r="A53" s="20"/>
      <c r="B53" s="18"/>
      <c r="C53" s="18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0"/>
      <c r="Q53" s="20"/>
      <c r="R53" s="20"/>
      <c r="S53" s="20"/>
    </row>
    <row r="54" spans="1:19" s="11" customFormat="1" ht="27" customHeight="1" thickBot="1">
      <c r="A54" s="20"/>
      <c r="B54" s="18"/>
      <c r="C54" s="18"/>
      <c r="D54" s="2"/>
      <c r="E54" s="2"/>
      <c r="F54" s="2"/>
      <c r="G54" s="2"/>
      <c r="H54" s="2"/>
      <c r="I54" s="2"/>
      <c r="J54" s="2"/>
      <c r="K54" s="2"/>
      <c r="L54" s="2"/>
      <c r="M54" s="2"/>
      <c r="N54" s="94" t="s">
        <v>16</v>
      </c>
      <c r="O54" s="94"/>
      <c r="P54" s="94"/>
      <c r="Q54" s="94"/>
      <c r="R54" s="94"/>
      <c r="S54" s="94"/>
    </row>
    <row r="55" spans="1:19" s="11" customFormat="1" ht="27" customHeight="1">
      <c r="A55" s="20"/>
      <c r="B55" s="96" t="s">
        <v>14</v>
      </c>
      <c r="C55" s="97"/>
      <c r="D55" s="69" t="s">
        <v>46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1"/>
    </row>
    <row r="56" spans="1:19" s="11" customFormat="1" ht="27" customHeight="1">
      <c r="A56" s="20"/>
      <c r="B56" s="98"/>
      <c r="C56" s="99"/>
      <c r="D56" s="72" t="s">
        <v>41</v>
      </c>
      <c r="E56" s="73"/>
      <c r="F56" s="73"/>
      <c r="G56" s="91"/>
      <c r="H56" s="72" t="s">
        <v>42</v>
      </c>
      <c r="I56" s="73"/>
      <c r="J56" s="73"/>
      <c r="K56" s="91"/>
      <c r="L56" s="72" t="s">
        <v>43</v>
      </c>
      <c r="M56" s="73"/>
      <c r="N56" s="73"/>
      <c r="O56" s="73"/>
      <c r="P56" s="72" t="s">
        <v>45</v>
      </c>
      <c r="Q56" s="73"/>
      <c r="R56" s="73"/>
      <c r="S56" s="74"/>
    </row>
    <row r="57" spans="1:19" s="11" customFormat="1" ht="27" customHeight="1">
      <c r="A57" s="20"/>
      <c r="B57" s="100"/>
      <c r="C57" s="101"/>
      <c r="D57" s="3" t="s">
        <v>10</v>
      </c>
      <c r="E57" s="3" t="s">
        <v>11</v>
      </c>
      <c r="F57" s="3" t="s">
        <v>12</v>
      </c>
      <c r="G57" s="6" t="s">
        <v>13</v>
      </c>
      <c r="H57" s="3" t="s">
        <v>10</v>
      </c>
      <c r="I57" s="3" t="s">
        <v>11</v>
      </c>
      <c r="J57" s="3" t="s">
        <v>12</v>
      </c>
      <c r="K57" s="3" t="s">
        <v>13</v>
      </c>
      <c r="L57" s="27" t="s">
        <v>10</v>
      </c>
      <c r="M57" s="3" t="s">
        <v>11</v>
      </c>
      <c r="N57" s="3" t="s">
        <v>12</v>
      </c>
      <c r="O57" s="6" t="s">
        <v>13</v>
      </c>
      <c r="P57" s="3" t="s">
        <v>10</v>
      </c>
      <c r="Q57" s="3" t="s">
        <v>11</v>
      </c>
      <c r="R57" s="3" t="s">
        <v>12</v>
      </c>
      <c r="S57" s="57" t="s">
        <v>13</v>
      </c>
    </row>
    <row r="58" spans="1:19" s="11" customFormat="1" ht="27" customHeight="1">
      <c r="A58" s="20"/>
      <c r="B58" s="90" t="s">
        <v>3</v>
      </c>
      <c r="C58" s="23" t="s">
        <v>0</v>
      </c>
      <c r="D58" s="4">
        <v>62280</v>
      </c>
      <c r="E58" s="4">
        <v>59530</v>
      </c>
      <c r="F58" s="4">
        <v>56120</v>
      </c>
      <c r="G58" s="7">
        <v>53490</v>
      </c>
      <c r="H58" s="67">
        <v>104250</v>
      </c>
      <c r="I58" s="67">
        <v>100200</v>
      </c>
      <c r="J58" s="67">
        <v>95030</v>
      </c>
      <c r="K58" s="67">
        <v>90510</v>
      </c>
      <c r="L58" s="84">
        <v>105440</v>
      </c>
      <c r="M58" s="75">
        <v>102160</v>
      </c>
      <c r="N58" s="75">
        <v>97240</v>
      </c>
      <c r="O58" s="81">
        <v>92880</v>
      </c>
      <c r="P58" s="75">
        <v>103600</v>
      </c>
      <c r="Q58" s="75">
        <v>101210</v>
      </c>
      <c r="R58" s="75">
        <v>96710</v>
      </c>
      <c r="S58" s="76">
        <v>92640</v>
      </c>
    </row>
    <row r="59" spans="1:19" s="11" customFormat="1" ht="27" customHeight="1">
      <c r="A59" s="20"/>
      <c r="B59" s="90"/>
      <c r="C59" s="23" t="s">
        <v>1</v>
      </c>
      <c r="D59" s="4">
        <v>43740</v>
      </c>
      <c r="E59" s="4">
        <v>41580</v>
      </c>
      <c r="F59" s="4">
        <v>39420</v>
      </c>
      <c r="G59" s="7">
        <v>37250</v>
      </c>
      <c r="H59" s="68"/>
      <c r="I59" s="68"/>
      <c r="J59" s="68"/>
      <c r="K59" s="68"/>
      <c r="L59" s="84"/>
      <c r="M59" s="75"/>
      <c r="N59" s="75"/>
      <c r="O59" s="81"/>
      <c r="P59" s="75"/>
      <c r="Q59" s="75"/>
      <c r="R59" s="75"/>
      <c r="S59" s="76"/>
    </row>
    <row r="60" spans="1:19" s="11" customFormat="1" ht="27" customHeight="1">
      <c r="A60" s="20"/>
      <c r="B60" s="90"/>
      <c r="C60" s="23" t="s">
        <v>2</v>
      </c>
      <c r="D60" s="4">
        <v>4329</v>
      </c>
      <c r="E60" s="4">
        <v>4117</v>
      </c>
      <c r="F60" s="4">
        <v>3900</v>
      </c>
      <c r="G60" s="7">
        <v>3688</v>
      </c>
      <c r="H60" s="36">
        <v>4258.333333333333</v>
      </c>
      <c r="I60" s="36">
        <v>4050</v>
      </c>
      <c r="J60" s="36">
        <v>3837.5</v>
      </c>
      <c r="K60" s="36">
        <v>3629.1666666666665</v>
      </c>
      <c r="L60" s="37">
        <f>10350*5/12</f>
        <v>4312.5</v>
      </c>
      <c r="M60" s="36">
        <f>9840*5/12</f>
        <v>4100</v>
      </c>
      <c r="N60" s="36">
        <f>9320*5/12</f>
        <v>3883.3333333333335</v>
      </c>
      <c r="O60" s="41">
        <f>8820*5/12</f>
        <v>3675</v>
      </c>
      <c r="P60" s="36">
        <f>9450*6/12</f>
        <v>4725</v>
      </c>
      <c r="Q60" s="36">
        <f>9450*6/12</f>
        <v>4725</v>
      </c>
      <c r="R60" s="36">
        <f>9450*6/12</f>
        <v>4725</v>
      </c>
      <c r="S60" s="58">
        <f>9450*6/12</f>
        <v>4725</v>
      </c>
    </row>
    <row r="61" spans="1:19" s="11" customFormat="1" ht="27" customHeight="1">
      <c r="A61" s="20"/>
      <c r="B61" s="90"/>
      <c r="C61" s="25" t="s">
        <v>9</v>
      </c>
      <c r="D61" s="4">
        <v>110349</v>
      </c>
      <c r="E61" s="4">
        <v>105227</v>
      </c>
      <c r="F61" s="4">
        <v>99440</v>
      </c>
      <c r="G61" s="7">
        <v>94428</v>
      </c>
      <c r="H61" s="36">
        <v>108508.33333333333</v>
      </c>
      <c r="I61" s="36">
        <v>104250</v>
      </c>
      <c r="J61" s="36">
        <v>98867.5</v>
      </c>
      <c r="K61" s="36">
        <v>94139.16666666667</v>
      </c>
      <c r="L61" s="37">
        <f aca="true" t="shared" si="9" ref="L61:S61">SUM(L58:L60)</f>
        <v>109752.5</v>
      </c>
      <c r="M61" s="36">
        <f t="shared" si="9"/>
        <v>106260</v>
      </c>
      <c r="N61" s="36">
        <f t="shared" si="9"/>
        <v>101123.33333333333</v>
      </c>
      <c r="O61" s="41">
        <f t="shared" si="9"/>
        <v>96555</v>
      </c>
      <c r="P61" s="36">
        <f t="shared" si="9"/>
        <v>108325</v>
      </c>
      <c r="Q61" s="36">
        <f t="shared" si="9"/>
        <v>105935</v>
      </c>
      <c r="R61" s="36">
        <f t="shared" si="9"/>
        <v>101435</v>
      </c>
      <c r="S61" s="58">
        <f t="shared" si="9"/>
        <v>97365</v>
      </c>
    </row>
    <row r="62" spans="1:19" s="11" customFormat="1" ht="27" customHeight="1">
      <c r="A62" s="20"/>
      <c r="B62" s="92" t="s">
        <v>15</v>
      </c>
      <c r="C62" s="93"/>
      <c r="D62" s="28">
        <v>0</v>
      </c>
      <c r="E62" s="28">
        <v>0</v>
      </c>
      <c r="F62" s="28">
        <v>0</v>
      </c>
      <c r="G62" s="29">
        <v>0</v>
      </c>
      <c r="H62" s="28">
        <v>-0.016694963214487823</v>
      </c>
      <c r="I62" s="28">
        <v>-0.009000098902185782</v>
      </c>
      <c r="J62" s="28">
        <v>-0.005338078291814985</v>
      </c>
      <c r="K62" s="28">
        <v>-0.002534714569098484</v>
      </c>
      <c r="L62" s="30">
        <f aca="true" t="shared" si="10" ref="L62:S62">(L58/(H58+H59)-1)</f>
        <v>0.011414868105515508</v>
      </c>
      <c r="M62" s="28">
        <f t="shared" si="10"/>
        <v>0.019560878243513047</v>
      </c>
      <c r="N62" s="28">
        <f t="shared" si="10"/>
        <v>0.023255813953488413</v>
      </c>
      <c r="O62" s="29">
        <f t="shared" si="10"/>
        <v>0.02618495193901227</v>
      </c>
      <c r="P62" s="28">
        <f t="shared" si="10"/>
        <v>-0.017450682852807264</v>
      </c>
      <c r="Q62" s="28">
        <f t="shared" si="10"/>
        <v>-0.009299138606108093</v>
      </c>
      <c r="R62" s="28">
        <f t="shared" si="10"/>
        <v>-0.005450431921020127</v>
      </c>
      <c r="S62" s="62">
        <f t="shared" si="10"/>
        <v>-0.0025839793281653423</v>
      </c>
    </row>
    <row r="63" spans="1:19" s="11" customFormat="1" ht="27" customHeight="1">
      <c r="A63" s="20"/>
      <c r="B63" s="92" t="s">
        <v>4</v>
      </c>
      <c r="C63" s="93"/>
      <c r="D63" s="31" t="s">
        <v>18</v>
      </c>
      <c r="E63" s="31" t="s">
        <v>18</v>
      </c>
      <c r="F63" s="31" t="s">
        <v>18</v>
      </c>
      <c r="G63" s="32" t="s">
        <v>18</v>
      </c>
      <c r="H63" s="31" t="s">
        <v>18</v>
      </c>
      <c r="I63" s="31" t="s">
        <v>18</v>
      </c>
      <c r="J63" s="31" t="s">
        <v>18</v>
      </c>
      <c r="K63" s="32" t="s">
        <v>18</v>
      </c>
      <c r="L63" s="31" t="s">
        <v>36</v>
      </c>
      <c r="M63" s="31" t="s">
        <v>18</v>
      </c>
      <c r="N63" s="31" t="s">
        <v>18</v>
      </c>
      <c r="O63" s="32" t="s">
        <v>18</v>
      </c>
      <c r="P63" s="31" t="s">
        <v>36</v>
      </c>
      <c r="Q63" s="31" t="s">
        <v>18</v>
      </c>
      <c r="R63" s="31" t="s">
        <v>18</v>
      </c>
      <c r="S63" s="63" t="s">
        <v>18</v>
      </c>
    </row>
    <row r="64" spans="1:19" s="11" customFormat="1" ht="27" customHeight="1">
      <c r="A64" s="20"/>
      <c r="B64" s="92" t="s">
        <v>5</v>
      </c>
      <c r="C64" s="93"/>
      <c r="D64" s="28" t="s">
        <v>18</v>
      </c>
      <c r="E64" s="28" t="s">
        <v>18</v>
      </c>
      <c r="F64" s="28" t="s">
        <v>18</v>
      </c>
      <c r="G64" s="29" t="s">
        <v>18</v>
      </c>
      <c r="H64" s="28" t="s">
        <v>18</v>
      </c>
      <c r="I64" s="28" t="s">
        <v>18</v>
      </c>
      <c r="J64" s="28" t="s">
        <v>18</v>
      </c>
      <c r="K64" s="29" t="s">
        <v>18</v>
      </c>
      <c r="L64" s="28" t="s">
        <v>18</v>
      </c>
      <c r="M64" s="28" t="s">
        <v>18</v>
      </c>
      <c r="N64" s="28" t="s">
        <v>18</v>
      </c>
      <c r="O64" s="29" t="s">
        <v>18</v>
      </c>
      <c r="P64" s="28" t="s">
        <v>18</v>
      </c>
      <c r="Q64" s="28" t="s">
        <v>18</v>
      </c>
      <c r="R64" s="28" t="s">
        <v>18</v>
      </c>
      <c r="S64" s="62" t="s">
        <v>18</v>
      </c>
    </row>
    <row r="65" spans="1:19" s="11" customFormat="1" ht="27" customHeight="1">
      <c r="A65" s="20"/>
      <c r="B65" s="92" t="s">
        <v>6</v>
      </c>
      <c r="C65" s="93"/>
      <c r="D65" s="28" t="s">
        <v>18</v>
      </c>
      <c r="E65" s="28" t="s">
        <v>18</v>
      </c>
      <c r="F65" s="28" t="s">
        <v>18</v>
      </c>
      <c r="G65" s="29" t="s">
        <v>18</v>
      </c>
      <c r="H65" s="28" t="s">
        <v>18</v>
      </c>
      <c r="I65" s="28" t="s">
        <v>18</v>
      </c>
      <c r="J65" s="28" t="s">
        <v>18</v>
      </c>
      <c r="K65" s="29" t="s">
        <v>18</v>
      </c>
      <c r="L65" s="28" t="s">
        <v>18</v>
      </c>
      <c r="M65" s="28" t="s">
        <v>18</v>
      </c>
      <c r="N65" s="28" t="s">
        <v>18</v>
      </c>
      <c r="O65" s="29" t="s">
        <v>18</v>
      </c>
      <c r="P65" s="28" t="s">
        <v>18</v>
      </c>
      <c r="Q65" s="28" t="s">
        <v>18</v>
      </c>
      <c r="R65" s="28" t="s">
        <v>18</v>
      </c>
      <c r="S65" s="62" t="s">
        <v>18</v>
      </c>
    </row>
    <row r="66" spans="1:19" s="11" customFormat="1" ht="27" customHeight="1">
      <c r="A66" s="20"/>
      <c r="B66" s="92" t="s">
        <v>7</v>
      </c>
      <c r="C66" s="93"/>
      <c r="D66" s="28" t="s">
        <v>18</v>
      </c>
      <c r="E66" s="28" t="s">
        <v>18</v>
      </c>
      <c r="F66" s="28" t="s">
        <v>18</v>
      </c>
      <c r="G66" s="29" t="s">
        <v>18</v>
      </c>
      <c r="H66" s="28" t="s">
        <v>18</v>
      </c>
      <c r="I66" s="28" t="s">
        <v>18</v>
      </c>
      <c r="J66" s="28" t="s">
        <v>18</v>
      </c>
      <c r="K66" s="29" t="s">
        <v>18</v>
      </c>
      <c r="L66" s="28" t="s">
        <v>18</v>
      </c>
      <c r="M66" s="28" t="s">
        <v>18</v>
      </c>
      <c r="N66" s="28" t="s">
        <v>18</v>
      </c>
      <c r="O66" s="29" t="s">
        <v>18</v>
      </c>
      <c r="P66" s="28" t="s">
        <v>18</v>
      </c>
      <c r="Q66" s="28" t="s">
        <v>18</v>
      </c>
      <c r="R66" s="28" t="s">
        <v>18</v>
      </c>
      <c r="S66" s="62" t="s">
        <v>18</v>
      </c>
    </row>
    <row r="67" spans="1:19" s="11" customFormat="1" ht="27" customHeight="1">
      <c r="A67" s="20"/>
      <c r="B67" s="92" t="s">
        <v>35</v>
      </c>
      <c r="C67" s="93"/>
      <c r="D67" s="31">
        <v>44000</v>
      </c>
      <c r="E67" s="31">
        <v>43000</v>
      </c>
      <c r="F67" s="31">
        <v>40100</v>
      </c>
      <c r="G67" s="32">
        <v>40100</v>
      </c>
      <c r="H67" s="31">
        <v>44000</v>
      </c>
      <c r="I67" s="31">
        <v>43000</v>
      </c>
      <c r="J67" s="31">
        <v>40100</v>
      </c>
      <c r="K67" s="32">
        <v>40100</v>
      </c>
      <c r="L67" s="31">
        <v>44000</v>
      </c>
      <c r="M67" s="31">
        <v>43000</v>
      </c>
      <c r="N67" s="31">
        <v>40100</v>
      </c>
      <c r="O67" s="32">
        <v>40100</v>
      </c>
      <c r="P67" s="31">
        <v>40000</v>
      </c>
      <c r="Q67" s="31">
        <v>37000</v>
      </c>
      <c r="R67" s="31">
        <v>37000</v>
      </c>
      <c r="S67" s="63">
        <v>37000</v>
      </c>
    </row>
    <row r="68" spans="1:19" s="11" customFormat="1" ht="27" customHeight="1" thickBot="1">
      <c r="A68" s="20"/>
      <c r="B68" s="88" t="s">
        <v>8</v>
      </c>
      <c r="C68" s="89"/>
      <c r="D68" s="33">
        <f>D61+D67</f>
        <v>154349</v>
      </c>
      <c r="E68" s="33">
        <f>E61+E67</f>
        <v>148227</v>
      </c>
      <c r="F68" s="33">
        <f>F61+F67</f>
        <v>139540</v>
      </c>
      <c r="G68" s="33">
        <f>G61+G67</f>
        <v>134528</v>
      </c>
      <c r="H68" s="33">
        <v>152508.3333333333</v>
      </c>
      <c r="I68" s="33">
        <v>147250</v>
      </c>
      <c r="J68" s="33">
        <v>138967.5</v>
      </c>
      <c r="K68" s="33">
        <v>134239.1666666667</v>
      </c>
      <c r="L68" s="33">
        <f aca="true" t="shared" si="11" ref="L68:S68">L61+L67</f>
        <v>153752.5</v>
      </c>
      <c r="M68" s="33">
        <f t="shared" si="11"/>
        <v>149260</v>
      </c>
      <c r="N68" s="33">
        <f t="shared" si="11"/>
        <v>141223.3333333333</v>
      </c>
      <c r="O68" s="46">
        <f t="shared" si="11"/>
        <v>136655</v>
      </c>
      <c r="P68" s="33">
        <f t="shared" si="11"/>
        <v>148325</v>
      </c>
      <c r="Q68" s="33">
        <f t="shared" si="11"/>
        <v>142935</v>
      </c>
      <c r="R68" s="33">
        <f t="shared" si="11"/>
        <v>138435</v>
      </c>
      <c r="S68" s="64">
        <f t="shared" si="11"/>
        <v>134365</v>
      </c>
    </row>
    <row r="69" spans="1:19" s="11" customFormat="1" ht="27" customHeight="1">
      <c r="A69" s="20"/>
      <c r="B69" s="2"/>
      <c r="C69" s="2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20"/>
      <c r="Q69" s="20"/>
      <c r="R69" s="20"/>
      <c r="S69" s="20"/>
    </row>
    <row r="70" spans="1:19" s="11" customFormat="1" ht="27" customHeight="1" thickBot="1">
      <c r="A70" s="20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94" t="s">
        <v>16</v>
      </c>
      <c r="O70" s="94"/>
      <c r="P70" s="94"/>
      <c r="Q70" s="94"/>
      <c r="R70" s="94"/>
      <c r="S70" s="94"/>
    </row>
    <row r="71" spans="1:19" s="11" customFormat="1" ht="27" customHeight="1">
      <c r="A71" s="20"/>
      <c r="B71" s="96" t="s">
        <v>14</v>
      </c>
      <c r="C71" s="97"/>
      <c r="D71" s="85" t="s">
        <v>47</v>
      </c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7"/>
    </row>
    <row r="72" spans="1:19" s="11" customFormat="1" ht="27" customHeight="1">
      <c r="A72" s="20"/>
      <c r="B72" s="98"/>
      <c r="C72" s="99"/>
      <c r="D72" s="72" t="s">
        <v>41</v>
      </c>
      <c r="E72" s="73"/>
      <c r="F72" s="73"/>
      <c r="G72" s="91"/>
      <c r="H72" s="72" t="s">
        <v>42</v>
      </c>
      <c r="I72" s="73"/>
      <c r="J72" s="73"/>
      <c r="K72" s="91"/>
      <c r="L72" s="72" t="s">
        <v>43</v>
      </c>
      <c r="M72" s="73"/>
      <c r="N72" s="73"/>
      <c r="O72" s="73"/>
      <c r="P72" s="72" t="s">
        <v>45</v>
      </c>
      <c r="Q72" s="73"/>
      <c r="R72" s="73"/>
      <c r="S72" s="74"/>
    </row>
    <row r="73" spans="1:19" s="11" customFormat="1" ht="27" customHeight="1">
      <c r="A73" s="20"/>
      <c r="B73" s="100"/>
      <c r="C73" s="101"/>
      <c r="D73" s="3" t="s">
        <v>10</v>
      </c>
      <c r="E73" s="3" t="s">
        <v>11</v>
      </c>
      <c r="F73" s="3" t="s">
        <v>12</v>
      </c>
      <c r="G73" s="6" t="s">
        <v>13</v>
      </c>
      <c r="H73" s="3" t="s">
        <v>10</v>
      </c>
      <c r="I73" s="3" t="s">
        <v>11</v>
      </c>
      <c r="J73" s="3" t="s">
        <v>12</v>
      </c>
      <c r="K73" s="3" t="s">
        <v>13</v>
      </c>
      <c r="L73" s="3" t="s">
        <v>10</v>
      </c>
      <c r="M73" s="3" t="s">
        <v>11</v>
      </c>
      <c r="N73" s="3" t="s">
        <v>12</v>
      </c>
      <c r="O73" s="6" t="s">
        <v>13</v>
      </c>
      <c r="P73" s="3" t="s">
        <v>10</v>
      </c>
      <c r="Q73" s="3" t="s">
        <v>11</v>
      </c>
      <c r="R73" s="3" t="s">
        <v>12</v>
      </c>
      <c r="S73" s="57" t="s">
        <v>13</v>
      </c>
    </row>
    <row r="74" spans="1:19" s="11" customFormat="1" ht="27" customHeight="1">
      <c r="A74" s="20"/>
      <c r="B74" s="90" t="s">
        <v>3</v>
      </c>
      <c r="C74" s="34" t="s">
        <v>0</v>
      </c>
      <c r="D74" s="31">
        <v>29430</v>
      </c>
      <c r="E74" s="31">
        <v>28300</v>
      </c>
      <c r="F74" s="31">
        <v>26520</v>
      </c>
      <c r="G74" s="32">
        <v>25510</v>
      </c>
      <c r="H74" s="67">
        <v>67820</v>
      </c>
      <c r="I74" s="67">
        <v>65260</v>
      </c>
      <c r="J74" s="67">
        <v>61820</v>
      </c>
      <c r="K74" s="67">
        <v>58990</v>
      </c>
      <c r="L74" s="84">
        <v>68630</v>
      </c>
      <c r="M74" s="75">
        <v>66530</v>
      </c>
      <c r="N74" s="75">
        <v>63290</v>
      </c>
      <c r="O74" s="81">
        <v>60510</v>
      </c>
      <c r="P74" s="75">
        <v>67460</v>
      </c>
      <c r="Q74" s="75">
        <v>65900</v>
      </c>
      <c r="R74" s="75">
        <v>62960</v>
      </c>
      <c r="S74" s="76">
        <v>60310</v>
      </c>
    </row>
    <row r="75" spans="1:19" s="11" customFormat="1" ht="27" customHeight="1">
      <c r="A75" s="20"/>
      <c r="B75" s="90"/>
      <c r="C75" s="34" t="s">
        <v>1</v>
      </c>
      <c r="D75" s="31">
        <v>39520</v>
      </c>
      <c r="E75" s="31">
        <v>37570</v>
      </c>
      <c r="F75" s="31">
        <v>35610</v>
      </c>
      <c r="G75" s="32">
        <v>33660</v>
      </c>
      <c r="H75" s="68"/>
      <c r="I75" s="68"/>
      <c r="J75" s="68"/>
      <c r="K75" s="68"/>
      <c r="L75" s="84"/>
      <c r="M75" s="75"/>
      <c r="N75" s="75"/>
      <c r="O75" s="81"/>
      <c r="P75" s="75"/>
      <c r="Q75" s="75"/>
      <c r="R75" s="75"/>
      <c r="S75" s="76"/>
    </row>
    <row r="76" spans="1:19" s="11" customFormat="1" ht="27" customHeight="1">
      <c r="A76" s="20"/>
      <c r="B76" s="90"/>
      <c r="C76" s="34" t="s">
        <v>2</v>
      </c>
      <c r="D76" s="31">
        <v>3346</v>
      </c>
      <c r="E76" s="31">
        <v>3179</v>
      </c>
      <c r="F76" s="31">
        <v>3013</v>
      </c>
      <c r="G76" s="32">
        <v>2850</v>
      </c>
      <c r="H76" s="36">
        <v>3291.6666666666665</v>
      </c>
      <c r="I76" s="36">
        <v>3129.1666666666665</v>
      </c>
      <c r="J76" s="36">
        <v>2962.5</v>
      </c>
      <c r="K76" s="36">
        <v>2804.1666666666665</v>
      </c>
      <c r="L76" s="37">
        <f>8000*5/12</f>
        <v>3333.3333333333335</v>
      </c>
      <c r="M76" s="36">
        <f>7600*5/12</f>
        <v>3166.6666666666665</v>
      </c>
      <c r="N76" s="36">
        <f>7200*5/12</f>
        <v>3000</v>
      </c>
      <c r="O76" s="41">
        <f>6810*5/12</f>
        <v>2837.5</v>
      </c>
      <c r="P76" s="36">
        <f>6660*6/12</f>
        <v>3330</v>
      </c>
      <c r="Q76" s="36">
        <f>6660*6/12</f>
        <v>3330</v>
      </c>
      <c r="R76" s="36">
        <f>6660*6/12</f>
        <v>3330</v>
      </c>
      <c r="S76" s="58">
        <f>6660*6/12</f>
        <v>3330</v>
      </c>
    </row>
    <row r="77" spans="1:19" s="11" customFormat="1" ht="27" customHeight="1">
      <c r="A77" s="20"/>
      <c r="B77" s="90"/>
      <c r="C77" s="22" t="s">
        <v>9</v>
      </c>
      <c r="D77" s="31">
        <v>72296</v>
      </c>
      <c r="E77" s="31">
        <v>69049</v>
      </c>
      <c r="F77" s="31">
        <v>65143</v>
      </c>
      <c r="G77" s="32">
        <v>62020</v>
      </c>
      <c r="H77" s="36">
        <v>71111.66666666667</v>
      </c>
      <c r="I77" s="36">
        <v>68389.16666666667</v>
      </c>
      <c r="J77" s="36">
        <v>64782.5</v>
      </c>
      <c r="K77" s="36">
        <v>61794.166666666664</v>
      </c>
      <c r="L77" s="37">
        <f aca="true" t="shared" si="12" ref="L77:S77">SUM(L74:L76)</f>
        <v>71963.33333333333</v>
      </c>
      <c r="M77" s="36">
        <f t="shared" si="12"/>
        <v>69696.66666666667</v>
      </c>
      <c r="N77" s="36">
        <f t="shared" si="12"/>
        <v>66290</v>
      </c>
      <c r="O77" s="41">
        <f t="shared" si="12"/>
        <v>63347.5</v>
      </c>
      <c r="P77" s="36">
        <f t="shared" si="12"/>
        <v>70790</v>
      </c>
      <c r="Q77" s="36">
        <f t="shared" si="12"/>
        <v>69230</v>
      </c>
      <c r="R77" s="36">
        <f t="shared" si="12"/>
        <v>66290</v>
      </c>
      <c r="S77" s="58">
        <f t="shared" si="12"/>
        <v>63640</v>
      </c>
    </row>
    <row r="78" spans="1:19" s="11" customFormat="1" ht="27" customHeight="1">
      <c r="A78" s="20"/>
      <c r="B78" s="92" t="s">
        <v>15</v>
      </c>
      <c r="C78" s="102"/>
      <c r="D78" s="28">
        <v>0</v>
      </c>
      <c r="E78" s="28">
        <v>0</v>
      </c>
      <c r="F78" s="28">
        <v>0</v>
      </c>
      <c r="G78" s="29">
        <v>0</v>
      </c>
      <c r="H78" s="28">
        <v>-0.016388687454677253</v>
      </c>
      <c r="I78" s="28">
        <v>-0.009260664946106001</v>
      </c>
      <c r="J78" s="28">
        <v>-0.004989538065346855</v>
      </c>
      <c r="K78" s="28">
        <v>-0.0030420821362177053</v>
      </c>
      <c r="L78" s="30">
        <f aca="true" t="shared" si="13" ref="L78:S78">(L74/(H74+H75)-1)</f>
        <v>0.01194337953406066</v>
      </c>
      <c r="M78" s="30">
        <f t="shared" si="13"/>
        <v>0.019460619062212636</v>
      </c>
      <c r="N78" s="30">
        <f t="shared" si="13"/>
        <v>0.023778712390811974</v>
      </c>
      <c r="O78" s="47">
        <f t="shared" si="13"/>
        <v>0.025767079165960327</v>
      </c>
      <c r="P78" s="28">
        <f t="shared" si="13"/>
        <v>-0.01704793821943751</v>
      </c>
      <c r="Q78" s="30">
        <f t="shared" si="13"/>
        <v>-0.009469412295205148</v>
      </c>
      <c r="R78" s="30">
        <f t="shared" si="13"/>
        <v>-0.005214093853689317</v>
      </c>
      <c r="S78" s="65">
        <f t="shared" si="13"/>
        <v>-0.0033052388035035296</v>
      </c>
    </row>
    <row r="79" spans="1:19" s="11" customFormat="1" ht="27" customHeight="1">
      <c r="A79" s="20"/>
      <c r="B79" s="92" t="s">
        <v>4</v>
      </c>
      <c r="C79" s="102"/>
      <c r="D79" s="31" t="s">
        <v>18</v>
      </c>
      <c r="E79" s="31" t="s">
        <v>18</v>
      </c>
      <c r="F79" s="31" t="s">
        <v>18</v>
      </c>
      <c r="G79" s="32" t="s">
        <v>18</v>
      </c>
      <c r="H79" s="31" t="s">
        <v>18</v>
      </c>
      <c r="I79" s="31" t="s">
        <v>18</v>
      </c>
      <c r="J79" s="31" t="s">
        <v>18</v>
      </c>
      <c r="K79" s="31" t="s">
        <v>18</v>
      </c>
      <c r="L79" s="31" t="s">
        <v>18</v>
      </c>
      <c r="M79" s="31" t="s">
        <v>18</v>
      </c>
      <c r="N79" s="31" t="s">
        <v>18</v>
      </c>
      <c r="O79" s="32" t="s">
        <v>18</v>
      </c>
      <c r="P79" s="31" t="s">
        <v>18</v>
      </c>
      <c r="Q79" s="31" t="s">
        <v>18</v>
      </c>
      <c r="R79" s="31" t="s">
        <v>18</v>
      </c>
      <c r="S79" s="63" t="s">
        <v>18</v>
      </c>
    </row>
    <row r="80" spans="1:19" s="11" customFormat="1" ht="27" customHeight="1">
      <c r="A80" s="20"/>
      <c r="B80" s="92" t="s">
        <v>5</v>
      </c>
      <c r="C80" s="102"/>
      <c r="D80" s="31" t="s">
        <v>18</v>
      </c>
      <c r="E80" s="31" t="s">
        <v>18</v>
      </c>
      <c r="F80" s="31" t="s">
        <v>18</v>
      </c>
      <c r="G80" s="32" t="s">
        <v>18</v>
      </c>
      <c r="H80" s="31" t="s">
        <v>18</v>
      </c>
      <c r="I80" s="31" t="s">
        <v>18</v>
      </c>
      <c r="J80" s="31" t="s">
        <v>18</v>
      </c>
      <c r="K80" s="31" t="s">
        <v>18</v>
      </c>
      <c r="L80" s="31" t="s">
        <v>18</v>
      </c>
      <c r="M80" s="31" t="s">
        <v>18</v>
      </c>
      <c r="N80" s="31" t="s">
        <v>18</v>
      </c>
      <c r="O80" s="32" t="s">
        <v>18</v>
      </c>
      <c r="P80" s="31" t="s">
        <v>18</v>
      </c>
      <c r="Q80" s="31" t="s">
        <v>18</v>
      </c>
      <c r="R80" s="31" t="s">
        <v>18</v>
      </c>
      <c r="S80" s="63" t="s">
        <v>18</v>
      </c>
    </row>
    <row r="81" spans="1:19" s="11" customFormat="1" ht="27" customHeight="1">
      <c r="A81" s="20"/>
      <c r="B81" s="92" t="s">
        <v>6</v>
      </c>
      <c r="C81" s="102"/>
      <c r="D81" s="31" t="s">
        <v>18</v>
      </c>
      <c r="E81" s="31" t="s">
        <v>18</v>
      </c>
      <c r="F81" s="31" t="s">
        <v>18</v>
      </c>
      <c r="G81" s="32" t="s">
        <v>18</v>
      </c>
      <c r="H81" s="31" t="s">
        <v>18</v>
      </c>
      <c r="I81" s="31" t="s">
        <v>18</v>
      </c>
      <c r="J81" s="31" t="s">
        <v>18</v>
      </c>
      <c r="K81" s="31" t="s">
        <v>18</v>
      </c>
      <c r="L81" s="31" t="s">
        <v>18</v>
      </c>
      <c r="M81" s="31" t="s">
        <v>18</v>
      </c>
      <c r="N81" s="31" t="s">
        <v>18</v>
      </c>
      <c r="O81" s="32" t="s">
        <v>18</v>
      </c>
      <c r="P81" s="31" t="s">
        <v>18</v>
      </c>
      <c r="Q81" s="31" t="s">
        <v>18</v>
      </c>
      <c r="R81" s="31" t="s">
        <v>18</v>
      </c>
      <c r="S81" s="63" t="s">
        <v>18</v>
      </c>
    </row>
    <row r="82" spans="1:19" s="11" customFormat="1" ht="27" customHeight="1">
      <c r="A82" s="20"/>
      <c r="B82" s="92" t="s">
        <v>7</v>
      </c>
      <c r="C82" s="102"/>
      <c r="D82" s="31" t="s">
        <v>18</v>
      </c>
      <c r="E82" s="31" t="s">
        <v>18</v>
      </c>
      <c r="F82" s="31" t="s">
        <v>18</v>
      </c>
      <c r="G82" s="32" t="s">
        <v>18</v>
      </c>
      <c r="H82" s="31" t="s">
        <v>18</v>
      </c>
      <c r="I82" s="31" t="s">
        <v>18</v>
      </c>
      <c r="J82" s="31" t="s">
        <v>18</v>
      </c>
      <c r="K82" s="31" t="s">
        <v>18</v>
      </c>
      <c r="L82" s="31" t="s">
        <v>18</v>
      </c>
      <c r="M82" s="31" t="s">
        <v>18</v>
      </c>
      <c r="N82" s="31" t="s">
        <v>18</v>
      </c>
      <c r="O82" s="32" t="s">
        <v>18</v>
      </c>
      <c r="P82" s="31" t="s">
        <v>18</v>
      </c>
      <c r="Q82" s="31" t="s">
        <v>18</v>
      </c>
      <c r="R82" s="31" t="s">
        <v>18</v>
      </c>
      <c r="S82" s="63" t="s">
        <v>18</v>
      </c>
    </row>
    <row r="83" spans="1:19" s="11" customFormat="1" ht="27" customHeight="1">
      <c r="A83" s="20"/>
      <c r="B83" s="92" t="s">
        <v>35</v>
      </c>
      <c r="C83" s="102"/>
      <c r="D83" s="31">
        <v>44000</v>
      </c>
      <c r="E83" s="31">
        <v>43000</v>
      </c>
      <c r="F83" s="31">
        <v>40100</v>
      </c>
      <c r="G83" s="32">
        <v>40100</v>
      </c>
      <c r="H83" s="31">
        <v>44000</v>
      </c>
      <c r="I83" s="31">
        <v>43000</v>
      </c>
      <c r="J83" s="31">
        <v>40100</v>
      </c>
      <c r="K83" s="31">
        <v>40100</v>
      </c>
      <c r="L83" s="31">
        <v>34000</v>
      </c>
      <c r="M83" s="31">
        <v>33100</v>
      </c>
      <c r="N83" s="31">
        <v>31000</v>
      </c>
      <c r="O83" s="32">
        <v>40100</v>
      </c>
      <c r="P83" s="31">
        <v>33000</v>
      </c>
      <c r="Q83" s="31">
        <v>31000</v>
      </c>
      <c r="R83" s="31">
        <v>31000</v>
      </c>
      <c r="S83" s="63">
        <v>31000</v>
      </c>
    </row>
    <row r="84" spans="1:19" s="11" customFormat="1" ht="27" customHeight="1" thickBot="1">
      <c r="A84" s="20"/>
      <c r="B84" s="88" t="s">
        <v>8</v>
      </c>
      <c r="C84" s="95"/>
      <c r="D84" s="33">
        <f>D77+D83</f>
        <v>116296</v>
      </c>
      <c r="E84" s="33">
        <f>E77+E83</f>
        <v>112049</v>
      </c>
      <c r="F84" s="33">
        <f>F77+F83</f>
        <v>105243</v>
      </c>
      <c r="G84" s="33">
        <f>G77+G83</f>
        <v>102120</v>
      </c>
      <c r="H84" s="33">
        <v>115111.66666666667</v>
      </c>
      <c r="I84" s="33">
        <v>111389.16666666667</v>
      </c>
      <c r="J84" s="33">
        <v>104882.5</v>
      </c>
      <c r="K84" s="33">
        <v>101894.16666666666</v>
      </c>
      <c r="L84" s="33">
        <f aca="true" t="shared" si="14" ref="L84:S84">L77+L83</f>
        <v>105963.33333333333</v>
      </c>
      <c r="M84" s="33">
        <f t="shared" si="14"/>
        <v>102796.66666666667</v>
      </c>
      <c r="N84" s="33">
        <f t="shared" si="14"/>
        <v>97290</v>
      </c>
      <c r="O84" s="46">
        <f t="shared" si="14"/>
        <v>103447.5</v>
      </c>
      <c r="P84" s="33">
        <f t="shared" si="14"/>
        <v>103790</v>
      </c>
      <c r="Q84" s="33">
        <f t="shared" si="14"/>
        <v>100230</v>
      </c>
      <c r="R84" s="33">
        <f t="shared" si="14"/>
        <v>97290</v>
      </c>
      <c r="S84" s="64">
        <f t="shared" si="14"/>
        <v>94640</v>
      </c>
    </row>
    <row r="85" spans="1:26" s="11" customFormat="1" ht="14.25" customHeight="1">
      <c r="A85" s="20"/>
      <c r="B85" s="2"/>
      <c r="C85" s="2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20"/>
      <c r="Q85" s="20"/>
      <c r="R85" s="20"/>
      <c r="S85" s="20"/>
      <c r="Z85" s="10"/>
    </row>
    <row r="86" ht="14.25">
      <c r="C86" s="2" t="s">
        <v>44</v>
      </c>
    </row>
    <row r="87" spans="3:5" ht="14.25">
      <c r="C87" s="2" t="s">
        <v>40</v>
      </c>
      <c r="E87" s="35" t="s">
        <v>48</v>
      </c>
    </row>
    <row r="88" ht="14.25">
      <c r="C88" s="2" t="s">
        <v>21</v>
      </c>
    </row>
    <row r="89" ht="14.25">
      <c r="C89" s="2" t="s">
        <v>22</v>
      </c>
    </row>
    <row r="90" ht="14.25">
      <c r="C90" s="2" t="s">
        <v>34</v>
      </c>
    </row>
    <row r="91" ht="14.25">
      <c r="C91" s="2" t="s">
        <v>23</v>
      </c>
    </row>
  </sheetData>
  <sheetProtection/>
  <mergeCells count="136">
    <mergeCell ref="B17:C17"/>
    <mergeCell ref="B18:C18"/>
    <mergeCell ref="B19:C19"/>
    <mergeCell ref="B9:B12"/>
    <mergeCell ref="B14:C14"/>
    <mergeCell ref="B15:C15"/>
    <mergeCell ref="B16:C16"/>
    <mergeCell ref="B13:C13"/>
    <mergeCell ref="N5:O5"/>
    <mergeCell ref="B22:C24"/>
    <mergeCell ref="D23:G23"/>
    <mergeCell ref="H23:K23"/>
    <mergeCell ref="L23:O23"/>
    <mergeCell ref="B25:B28"/>
    <mergeCell ref="B6:C8"/>
    <mergeCell ref="D7:G7"/>
    <mergeCell ref="H7:K7"/>
    <mergeCell ref="L7:O7"/>
    <mergeCell ref="B50:C50"/>
    <mergeCell ref="B32:C32"/>
    <mergeCell ref="B33:C33"/>
    <mergeCell ref="B34:C34"/>
    <mergeCell ref="B35:C35"/>
    <mergeCell ref="B29:C29"/>
    <mergeCell ref="B30:C30"/>
    <mergeCell ref="B31:C31"/>
    <mergeCell ref="B45:C45"/>
    <mergeCell ref="B46:C46"/>
    <mergeCell ref="B47:C47"/>
    <mergeCell ref="B48:C48"/>
    <mergeCell ref="B49:C49"/>
    <mergeCell ref="B38:C40"/>
    <mergeCell ref="N70:S70"/>
    <mergeCell ref="P74:P75"/>
    <mergeCell ref="B55:C57"/>
    <mergeCell ref="D56:G56"/>
    <mergeCell ref="H56:K56"/>
    <mergeCell ref="L56:O56"/>
    <mergeCell ref="H72:K72"/>
    <mergeCell ref="L72:O72"/>
    <mergeCell ref="D72:G72"/>
    <mergeCell ref="B80:C80"/>
    <mergeCell ref="B83:C83"/>
    <mergeCell ref="B82:C82"/>
    <mergeCell ref="B78:C78"/>
    <mergeCell ref="B79:C79"/>
    <mergeCell ref="K74:K75"/>
    <mergeCell ref="J74:J75"/>
    <mergeCell ref="B63:C63"/>
    <mergeCell ref="B67:C67"/>
    <mergeCell ref="B64:C64"/>
    <mergeCell ref="B66:C66"/>
    <mergeCell ref="B84:C84"/>
    <mergeCell ref="B71:C73"/>
    <mergeCell ref="B81:C81"/>
    <mergeCell ref="B68:C68"/>
    <mergeCell ref="B74:B77"/>
    <mergeCell ref="B65:C65"/>
    <mergeCell ref="D6:S6"/>
    <mergeCell ref="R5:S5"/>
    <mergeCell ref="P72:S72"/>
    <mergeCell ref="D71:S71"/>
    <mergeCell ref="P7:S7"/>
    <mergeCell ref="P9:P10"/>
    <mergeCell ref="D39:G39"/>
    <mergeCell ref="N21:S21"/>
    <mergeCell ref="N37:S37"/>
    <mergeCell ref="O41:O42"/>
    <mergeCell ref="L58:L59"/>
    <mergeCell ref="B51:C51"/>
    <mergeCell ref="B41:B44"/>
    <mergeCell ref="H39:K39"/>
    <mergeCell ref="B58:B61"/>
    <mergeCell ref="B62:C62"/>
    <mergeCell ref="L39:O39"/>
    <mergeCell ref="N54:S54"/>
    <mergeCell ref="L41:L42"/>
    <mergeCell ref="M41:M42"/>
    <mergeCell ref="N41:N42"/>
    <mergeCell ref="R25:R26"/>
    <mergeCell ref="S25:S26"/>
    <mergeCell ref="D38:S38"/>
    <mergeCell ref="S41:S42"/>
    <mergeCell ref="L9:L10"/>
    <mergeCell ref="M9:M10"/>
    <mergeCell ref="N9:N10"/>
    <mergeCell ref="O9:O10"/>
    <mergeCell ref="Q9:Q10"/>
    <mergeCell ref="R9:R10"/>
    <mergeCell ref="S9:S10"/>
    <mergeCell ref="L74:L75"/>
    <mergeCell ref="M74:M75"/>
    <mergeCell ref="N74:N75"/>
    <mergeCell ref="O74:O75"/>
    <mergeCell ref="P25:P26"/>
    <mergeCell ref="Q25:Q26"/>
    <mergeCell ref="D55:S55"/>
    <mergeCell ref="P39:S39"/>
    <mergeCell ref="P56:S56"/>
    <mergeCell ref="P58:P59"/>
    <mergeCell ref="Q58:Q59"/>
    <mergeCell ref="R58:R59"/>
    <mergeCell ref="S58:S59"/>
    <mergeCell ref="M58:M59"/>
    <mergeCell ref="N58:N59"/>
    <mergeCell ref="O58:O59"/>
    <mergeCell ref="Q74:Q75"/>
    <mergeCell ref="R74:R75"/>
    <mergeCell ref="S74:S75"/>
    <mergeCell ref="L25:L26"/>
    <mergeCell ref="M25:M26"/>
    <mergeCell ref="N25:N26"/>
    <mergeCell ref="O25:O26"/>
    <mergeCell ref="P41:P42"/>
    <mergeCell ref="Q41:Q42"/>
    <mergeCell ref="R41:R42"/>
    <mergeCell ref="H9:H10"/>
    <mergeCell ref="I9:I10"/>
    <mergeCell ref="J9:J10"/>
    <mergeCell ref="K9:K10"/>
    <mergeCell ref="H58:H59"/>
    <mergeCell ref="I58:I59"/>
    <mergeCell ref="J58:J59"/>
    <mergeCell ref="K58:K59"/>
    <mergeCell ref="D22:S22"/>
    <mergeCell ref="P23:S23"/>
    <mergeCell ref="H25:H26"/>
    <mergeCell ref="I25:I26"/>
    <mergeCell ref="J25:J26"/>
    <mergeCell ref="K25:K26"/>
    <mergeCell ref="I74:I75"/>
    <mergeCell ref="H74:H75"/>
    <mergeCell ref="H41:H42"/>
    <mergeCell ref="I41:I42"/>
    <mergeCell ref="J41:J42"/>
    <mergeCell ref="K41:K42"/>
  </mergeCells>
  <printOptions/>
  <pageMargins left="0.984251968503937" right="0.5905511811023623" top="0.984251968503937" bottom="0.984251968503937" header="0.5118110236220472" footer="0.5118110236220472"/>
  <pageSetup fitToHeight="0" fitToWidth="1" horizontalDpi="600" verticalDpi="600" orientation="portrait" paperSize="9" scale="56" r:id="rId1"/>
  <rowBreaks count="1" manualBreakCount="1">
    <brk id="51" max="19" man="1"/>
  </rowBreaks>
  <colBreaks count="1" manualBreakCount="1">
    <brk id="20" min="3" max="9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B2:G11"/>
  <sheetViews>
    <sheetView tabSelected="1" view="pageBreakPreview" zoomScaleSheetLayoutView="100" zoomScalePageLayoutView="0" workbookViewId="0" topLeftCell="A1">
      <selection activeCell="G4" sqref="G4"/>
    </sheetView>
  </sheetViews>
  <sheetFormatPr defaultColWidth="9.00390625" defaultRowHeight="14.25"/>
  <cols>
    <col min="1" max="1" width="2.375" style="10" customWidth="1"/>
    <col min="2" max="7" width="15.00390625" style="10" customWidth="1"/>
    <col min="8" max="8" width="4.375" style="10" customWidth="1"/>
    <col min="9" max="16384" width="9.00390625" style="10" customWidth="1"/>
  </cols>
  <sheetData>
    <row r="2" ht="14.25">
      <c r="B2" s="8" t="s">
        <v>39</v>
      </c>
    </row>
    <row r="3" ht="14.25">
      <c r="G3" s="17" t="s">
        <v>49</v>
      </c>
    </row>
    <row r="4" spans="2:7" ht="37.5" customHeight="1">
      <c r="B4" s="15" t="s">
        <v>24</v>
      </c>
      <c r="C4" s="15" t="s">
        <v>25</v>
      </c>
      <c r="D4" s="15" t="s">
        <v>2</v>
      </c>
      <c r="E4" s="15" t="s">
        <v>26</v>
      </c>
      <c r="F4" s="15" t="s">
        <v>27</v>
      </c>
      <c r="G4" s="15" t="s">
        <v>28</v>
      </c>
    </row>
    <row r="5" spans="2:7" ht="10.5" customHeight="1">
      <c r="B5" s="105" t="s">
        <v>29</v>
      </c>
      <c r="C5" s="48" t="s">
        <v>30</v>
      </c>
      <c r="D5" s="49" t="s">
        <v>30</v>
      </c>
      <c r="E5" s="49" t="s">
        <v>30</v>
      </c>
      <c r="F5" s="49" t="s">
        <v>30</v>
      </c>
      <c r="G5" s="49" t="s">
        <v>30</v>
      </c>
    </row>
    <row r="6" spans="2:7" ht="27" customHeight="1">
      <c r="B6" s="106"/>
      <c r="C6" s="50">
        <v>62940</v>
      </c>
      <c r="D6" s="50">
        <v>3690</v>
      </c>
      <c r="E6" s="50">
        <v>4970</v>
      </c>
      <c r="F6" s="50">
        <v>171830</v>
      </c>
      <c r="G6" s="50">
        <f>C6+F6</f>
        <v>234770</v>
      </c>
    </row>
    <row r="7" spans="2:7" ht="37.5" customHeight="1">
      <c r="B7" s="15" t="s">
        <v>31</v>
      </c>
      <c r="C7" s="51">
        <v>62940</v>
      </c>
      <c r="D7" s="51">
        <v>3690</v>
      </c>
      <c r="E7" s="51">
        <v>4970</v>
      </c>
      <c r="F7" s="51">
        <v>186980</v>
      </c>
      <c r="G7" s="51">
        <f>C7+F7</f>
        <v>249920</v>
      </c>
    </row>
    <row r="8" spans="2:7" ht="37.5" customHeight="1">
      <c r="B8" s="15" t="s">
        <v>32</v>
      </c>
      <c r="C8" s="51">
        <v>59800</v>
      </c>
      <c r="D8" s="51">
        <v>3690</v>
      </c>
      <c r="E8" s="51">
        <v>4520</v>
      </c>
      <c r="F8" s="51">
        <v>189300</v>
      </c>
      <c r="G8" s="51">
        <f>C8+F8</f>
        <v>249100</v>
      </c>
    </row>
    <row r="9" spans="2:7" ht="14.25">
      <c r="B9" s="107" t="s">
        <v>33</v>
      </c>
      <c r="C9" s="107"/>
      <c r="D9" s="107"/>
      <c r="E9" s="107"/>
      <c r="F9" s="107"/>
      <c r="G9" s="107"/>
    </row>
    <row r="10" spans="2:7" ht="14.25">
      <c r="B10" s="108"/>
      <c r="C10" s="108"/>
      <c r="D10" s="108"/>
      <c r="E10" s="108"/>
      <c r="F10" s="108"/>
      <c r="G10" s="108"/>
    </row>
    <row r="11" spans="2:7" ht="14.25">
      <c r="B11" s="108"/>
      <c r="C11" s="108"/>
      <c r="D11" s="108"/>
      <c r="E11" s="108"/>
      <c r="F11" s="108"/>
      <c r="G11" s="108"/>
    </row>
  </sheetData>
  <sheetProtection/>
  <mergeCells count="2">
    <mergeCell ref="B5:B6"/>
    <mergeCell ref="B9:G11"/>
  </mergeCells>
  <printOptions/>
  <pageMargins left="0.75" right="0.75" top="1" bottom="1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Administrator</cp:lastModifiedBy>
  <cp:lastPrinted>2018-02-02T01:43:18Z</cp:lastPrinted>
  <dcterms:created xsi:type="dcterms:W3CDTF">2001-11-28T05:44:04Z</dcterms:created>
  <dcterms:modified xsi:type="dcterms:W3CDTF">2018-11-21T04:24:59Z</dcterms:modified>
  <cp:category/>
  <cp:version/>
  <cp:contentType/>
  <cp:contentStatus/>
</cp:coreProperties>
</file>