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45" tabRatio="653" activeTab="0"/>
  </bookViews>
  <sheets>
    <sheet name="010" sheetId="1" r:id="rId1"/>
    <sheet name="012" sheetId="2" r:id="rId2"/>
    <sheet name="014" sheetId="3" r:id="rId3"/>
    <sheet name="016" sheetId="4" r:id="rId4"/>
    <sheet name="018" sheetId="5" r:id="rId5"/>
  </sheets>
  <definedNames/>
  <calcPr calcMode="manual" fullCalcOnLoad="1"/>
</workbook>
</file>

<file path=xl/sharedStrings.xml><?xml version="1.0" encoding="utf-8"?>
<sst xmlns="http://schemas.openxmlformats.org/spreadsheetml/2006/main" count="806" uniqueCount="304">
  <si>
    <t>男</t>
  </si>
  <si>
    <t>女</t>
  </si>
  <si>
    <t>…</t>
  </si>
  <si>
    <t>総　  数</t>
  </si>
  <si>
    <t>人  口 11</t>
  </si>
  <si>
    <t>人　　　　　　　　  　　　口</t>
  </si>
  <si>
    <t>増 加 数</t>
  </si>
  <si>
    <t>12 人　口</t>
  </si>
  <si>
    <t>人　口 13</t>
  </si>
  <si>
    <t>市　　町　　村</t>
  </si>
  <si>
    <t>人口構成比</t>
  </si>
  <si>
    <t>増　加　数</t>
  </si>
  <si>
    <t>増　加　率</t>
  </si>
  <si>
    <t>増  加  数</t>
  </si>
  <si>
    <t>増  加  率</t>
  </si>
  <si>
    <t>人</t>
  </si>
  <si>
    <t>％</t>
  </si>
  <si>
    <t>世帯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</si>
  <si>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</si>
  <si>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</si>
  <si>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</si>
  <si>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</si>
  <si>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</si>
  <si>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</si>
  <si>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</si>
  <si>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</si>
  <si>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</si>
  <si>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</si>
  <si>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</si>
  <si>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</si>
  <si>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</si>
  <si>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</si>
  <si>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</si>
  <si>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</si>
  <si>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</si>
  <si>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</si>
  <si>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</si>
  <si>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</si>
  <si>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</si>
  <si>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</si>
  <si>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</si>
  <si>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</si>
  <si>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</si>
  <si>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</si>
  <si>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</si>
  <si>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</si>
  <si>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</si>
  <si>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</si>
  <si>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</si>
  <si>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</si>
  <si>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</si>
  <si>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</si>
  <si>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</si>
  <si>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</si>
  <si>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</si>
  <si>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</si>
  <si>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</si>
  <si>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</si>
  <si>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</si>
  <si>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</si>
  <si>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</si>
  <si>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</si>
  <si>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</si>
  <si>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</si>
  <si>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</si>
  <si>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</si>
  <si>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</si>
  <si>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</si>
  <si>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</si>
  <si>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</si>
  <si>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</si>
  <si>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</si>
  <si>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</si>
  <si>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市 町 村 別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</si>
  <si>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</si>
  <si>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</si>
  <si>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</si>
  <si>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</si>
  <si>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</si>
  <si>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</si>
  <si>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</si>
  <si>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県　　計</t>
  </si>
  <si>
    <t>人　　　　　　　口</t>
  </si>
  <si>
    <t>う　ち　乳　児　死　亡</t>
  </si>
  <si>
    <t>計</t>
  </si>
  <si>
    <t>総　　　　　数</t>
  </si>
  <si>
    <t>-</t>
  </si>
  <si>
    <t>出　　　　　　　　　生</t>
  </si>
  <si>
    <t>死　　　　　　　　亡</t>
  </si>
  <si>
    <t>総　　　　数</t>
  </si>
  <si>
    <t>死　　　産</t>
  </si>
  <si>
    <t>(出産率等は人口千人対である）</t>
  </si>
  <si>
    <t>1４ 人　口</t>
  </si>
  <si>
    <t>人　口　15</t>
  </si>
  <si>
    <t>年次</t>
  </si>
  <si>
    <t>総人口</t>
  </si>
  <si>
    <t>出生</t>
  </si>
  <si>
    <t>死亡</t>
  </si>
  <si>
    <t>死産</t>
  </si>
  <si>
    <t>婚姻</t>
  </si>
  <si>
    <t>離婚</t>
  </si>
  <si>
    <t>自然増加</t>
  </si>
  <si>
    <t>社会増加</t>
  </si>
  <si>
    <t>※</t>
  </si>
  <si>
    <t>16 人　口</t>
  </si>
  <si>
    <t>人　口 17</t>
  </si>
  <si>
    <t>18 人　口</t>
  </si>
  <si>
    <t>14　市郡別居住外国人登録状況（昭和63.3.31現在）</t>
  </si>
  <si>
    <t>朝鮮及び韓国</t>
  </si>
  <si>
    <t>中国</t>
  </si>
  <si>
    <t>英国</t>
  </si>
  <si>
    <t>米国</t>
  </si>
  <si>
    <t>フィリピン</t>
  </si>
  <si>
    <t>その他</t>
  </si>
  <si>
    <r>
      <t xml:space="preserve">  　※印のある年（国勢調査の施行年）は</t>
    </r>
    <r>
      <rPr>
        <sz val="12"/>
        <rFont val="ＭＳ 明朝"/>
        <family val="1"/>
      </rPr>
      <t>10月1日現在である。</t>
    </r>
  </si>
  <si>
    <t>資料　石川県統計情報課「石川県の人口動態」</t>
  </si>
  <si>
    <t>資料　石川県衛生総務課、統計情報課調</t>
  </si>
  <si>
    <t>資料　石川県衛生総務課調</t>
  </si>
  <si>
    <t>注　1）には河北潟（21.20k㎡）を含む。</t>
  </si>
  <si>
    <t>資料　総務庁統計局「国勢調査報告」による。</t>
  </si>
  <si>
    <t>資料　石川県国際交流室「外国人登録人員国籍別年齢別調査表」による。</t>
  </si>
  <si>
    <t>10　人　口</t>
  </si>
  <si>
    <t>年次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</si>
  <si>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</si>
  <si>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</si>
  <si>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</si>
  <si>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</si>
  <si>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</si>
  <si>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</si>
  <si>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</si>
  <si>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</si>
  <si>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</si>
  <si>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</si>
  <si>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</si>
  <si>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大 正 元 年</t>
  </si>
  <si>
    <t>資料　石川県統計情報課調</t>
  </si>
  <si>
    <t>（出生率等は人口千人対である）</t>
  </si>
  <si>
    <t>出生率</t>
  </si>
  <si>
    <t>死亡率</t>
  </si>
  <si>
    <t>乳児死亡率</t>
  </si>
  <si>
    <t>死産率</t>
  </si>
  <si>
    <t>婚姻率</t>
  </si>
  <si>
    <t>離婚率</t>
  </si>
  <si>
    <t>自然増加率</t>
  </si>
  <si>
    <t>社会増加率</t>
  </si>
  <si>
    <t>出　生　率</t>
  </si>
  <si>
    <t>死　亡　率</t>
  </si>
  <si>
    <t>乳児死亡率</t>
  </si>
  <si>
    <t>死　産　率</t>
  </si>
  <si>
    <t>婚　姻　率</t>
  </si>
  <si>
    <t>離　婚　率</t>
  </si>
  <si>
    <t>自然増加率</t>
  </si>
  <si>
    <t>社会増加率</t>
  </si>
  <si>
    <t>総人口</t>
  </si>
  <si>
    <t>婚　　　姻　　　　　</t>
  </si>
  <si>
    <t>離　　　婚　　　　　</t>
  </si>
  <si>
    <t>人口集中
地区</t>
  </si>
  <si>
    <t>市町村全域
1)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</si>
  <si>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</si>
  <si>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</si>
  <si>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</si>
  <si>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</si>
  <si>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</si>
  <si>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</si>
  <si>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</si>
  <si>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</si>
  <si>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</si>
  <si>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</si>
  <si>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</si>
  <si>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</si>
  <si>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</si>
  <si>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</si>
  <si>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</si>
  <si>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総  　数</t>
  </si>
  <si>
    <t>％</t>
  </si>
  <si>
    <t/>
  </si>
  <si>
    <t>昭和36年</t>
  </si>
  <si>
    <r>
      <t>女 100人 に　　　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</si>
  <si>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37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</si>
  <si>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38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</si>
  <si>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39</t>
    </r>
  </si>
  <si>
    <t xml:space="preserve">      40 ※</t>
  </si>
  <si>
    <r>
      <t xml:space="preserve">   4</t>
    </r>
    <r>
      <rPr>
        <sz val="12"/>
        <rFont val="ＭＳ 明朝"/>
        <family val="1"/>
      </rPr>
      <t>1</t>
    </r>
  </si>
  <si>
    <r>
      <t xml:space="preserve">   </t>
    </r>
    <r>
      <rPr>
        <sz val="12"/>
        <rFont val="ＭＳ 明朝"/>
        <family val="1"/>
      </rPr>
      <t>42</t>
    </r>
  </si>
  <si>
    <r>
      <t xml:space="preserve">   </t>
    </r>
    <r>
      <rPr>
        <sz val="12"/>
        <rFont val="ＭＳ 明朝"/>
        <family val="1"/>
      </rPr>
      <t>43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</si>
  <si>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44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</si>
  <si>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45 ※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</si>
  <si>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46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</si>
  <si>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47</t>
    </r>
  </si>
  <si>
    <r>
      <t xml:space="preserve">   </t>
    </r>
    <r>
      <rPr>
        <sz val="12"/>
        <rFont val="ＭＳ 明朝"/>
        <family val="1"/>
      </rPr>
      <t>48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</si>
  <si>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49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</si>
  <si>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50 ※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</si>
  <si>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51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</si>
  <si>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52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</si>
  <si>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53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</si>
  <si>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54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</si>
  <si>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55 ※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</si>
  <si>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56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</si>
  <si>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57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</si>
  <si>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</si>
  <si>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</si>
  <si>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60 ※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</si>
  <si>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</si>
  <si>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</si>
  <si>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t>注  大正元年～昭和35年は各年末現在、昭和19年は2月22日現在人口（人口調査）、昭和20年は11月1日現在人口（人口調査）、昭和21年は4月26日現在人口（人口調査）、昭和36年以降は10月1日現在の推計人口である。</t>
  </si>
  <si>
    <t>年次</t>
  </si>
  <si>
    <t>10　　人 　口 　及　 び　 世　 帯　 数　 の　 推　 移　（大正元年～昭和63年）</t>
  </si>
  <si>
    <t>増 加 率</t>
  </si>
  <si>
    <t>増 加 率</t>
  </si>
  <si>
    <t>昭和元年</t>
  </si>
  <si>
    <t>9　※</t>
  </si>
  <si>
    <t>5  ※</t>
  </si>
  <si>
    <t>10  ※</t>
  </si>
  <si>
    <t>15  ※</t>
  </si>
  <si>
    <t>22  ※</t>
  </si>
  <si>
    <t>25  ※</t>
  </si>
  <si>
    <t>30  ※</t>
  </si>
  <si>
    <t>35  ※</t>
  </si>
  <si>
    <t>14　※</t>
  </si>
  <si>
    <t xml:space="preserve">   63</t>
  </si>
  <si>
    <t>世  帯  数</t>
  </si>
  <si>
    <t>-</t>
  </si>
  <si>
    <t>11　　市　町　村　別　推　計　人　口 ・ 世　帯　数  (昭和63.10.1現在）</t>
  </si>
  <si>
    <t>63・10・1推計人口</t>
  </si>
  <si>
    <t>62・10・1推計人口</t>
  </si>
  <si>
    <t>1 年 間 の 世 帯</t>
  </si>
  <si>
    <t>性　　比
（女100に
対する男）</t>
  </si>
  <si>
    <t>人 口 密 度　　
（1k㎡当たり）</t>
  </si>
  <si>
    <t>面　　積　　
（62.10.1）</t>
  </si>
  <si>
    <t>一世帯当たり　　　
人       員</t>
  </si>
  <si>
    <t>1年間の人口</t>
  </si>
  <si>
    <t>63・10・1　　　
世  帯  数</t>
  </si>
  <si>
    <t>62・10・1　　　
世  帯  数</t>
  </si>
  <si>
    <t>(1)  　年　　　次　　　別　　　人　　　口　　　動　　　態　　（昭和10年～昭和63年）</t>
  </si>
  <si>
    <t>12人口自然動態</t>
  </si>
  <si>
    <t>昭和10年</t>
  </si>
  <si>
    <t xml:space="preserve"> う ち
 乳児死亡</t>
  </si>
  <si>
    <t>注 2  調査時点が異るため、自然増加と社会増加を加算しても翌年の総人口と一致しない。</t>
  </si>
  <si>
    <r>
      <t>注 1  ※年は国勢調査人口、※印は国勢調査の日本人人口、その他は各年10月1日の総務庁統計局推計人口（41年までは総人口、</t>
    </r>
    <r>
      <rPr>
        <u val="double"/>
        <sz val="12"/>
        <rFont val="ＭＳ 明朝"/>
        <family val="1"/>
      </rPr>
      <t>42年以降は日本人人口）である。</t>
    </r>
  </si>
  <si>
    <t>-</t>
  </si>
  <si>
    <t>-</t>
  </si>
  <si>
    <r>
      <t xml:space="preserve"> うち
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乳児死亡</t>
    </r>
  </si>
  <si>
    <t>(2)　　　　市　　　　町　　　　村　　　　別　　　　人　　　　口　　　　動　　　　態　（昭和63年）</t>
  </si>
  <si>
    <r>
      <t>8</t>
    </r>
    <r>
      <rPr>
        <sz val="12"/>
        <rFont val="ＭＳ 明朝"/>
        <family val="1"/>
      </rPr>
      <t>5才以上</t>
    </r>
  </si>
  <si>
    <t>(3)  　月　　別　　人　　口　　自　　然　　動　　態　（昭和63年）</t>
  </si>
  <si>
    <t>石川県</t>
  </si>
  <si>
    <t>(4)　　　年　　齢　　階　　級　　別　　死　　亡　　数　</t>
  </si>
  <si>
    <t>昭和61年</t>
  </si>
  <si>
    <t>0 ～ 4</t>
  </si>
  <si>
    <t>5 ～ 9</t>
  </si>
  <si>
    <t>月別</t>
  </si>
  <si>
    <t>総数</t>
  </si>
  <si>
    <t>　月</t>
  </si>
  <si>
    <t>面　　　　積　（k㎡）</t>
  </si>
  <si>
    <t>人口密度（1k㎡当たり）</t>
  </si>
  <si>
    <t>全域に対する
人口集中地区
の割合（％）</t>
  </si>
  <si>
    <t>人口集中
地　　区　　　　　（人）</t>
  </si>
  <si>
    <t>16　才
未　満</t>
  </si>
  <si>
    <t>16　才
以　上</t>
  </si>
  <si>
    <t>総数</t>
  </si>
  <si>
    <t>市郡別</t>
  </si>
  <si>
    <t>地域</t>
  </si>
  <si>
    <t>市町村
全　域　　　　　（人）</t>
  </si>
  <si>
    <t>-</t>
  </si>
  <si>
    <t>-</t>
  </si>
  <si>
    <t>総 　　 数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</si>
  <si>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</si>
  <si>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</si>
  <si>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</si>
  <si>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</si>
  <si>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</si>
  <si>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</si>
  <si>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</si>
  <si>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</si>
  <si>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</si>
  <si>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</si>
  <si>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</si>
  <si>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</si>
  <si>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</si>
  <si>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</si>
  <si>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</si>
  <si>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</si>
  <si>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</si>
  <si>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</si>
  <si>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</si>
  <si>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</si>
  <si>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</si>
  <si>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</si>
  <si>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</si>
  <si>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</si>
  <si>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山　中　町</t>
  </si>
  <si>
    <t>根　上　町</t>
  </si>
  <si>
    <t>美　川　町</t>
  </si>
  <si>
    <t>野 々 市 町</t>
  </si>
  <si>
    <t>津　幡　町</t>
  </si>
  <si>
    <t>高　松　町</t>
  </si>
  <si>
    <t>内　灘　町</t>
  </si>
  <si>
    <t>能　都　町</t>
  </si>
  <si>
    <t xml:space="preserve"> </t>
  </si>
  <si>
    <t>3　　　人　　　　　　　　　　　　口</t>
  </si>
  <si>
    <t xml:space="preserve"> 昭和63年1月</t>
  </si>
  <si>
    <t xml:space="preserve"> 平成元年1月</t>
  </si>
  <si>
    <t>人  口 19</t>
  </si>
  <si>
    <t>13　 人口集中地区別人口、面積及び人口密度（昭和60年10月1日現在）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</si>
</sst>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.00;[Red]0.00"/>
    <numFmt numFmtId="206" formatCode="#,##0.00_);[Red]\(#,##0.00\)"/>
    <numFmt numFmtId="207" formatCode="[&lt;=999]000;[&lt;=99999]000\-00;000\-0000"/>
    <numFmt numFmtId="208" formatCode="&quot;△&quot;\ #,##0;&quot;▲&quot;\ #,##0"/>
    <numFmt numFmtId="209" formatCode="&quot;△&quot;\ #,##0.0;&quot;▲&quot;\ #,##0.0"/>
    <numFmt numFmtId="210" formatCode="&quot;△&quot;\ #,##0.00;&quot;▲&quot;\ #,##0.00"/>
    <numFmt numFmtId="211" formatCode="#,##0.0;&quot;△ &quot;#,##0.0"/>
    <numFmt numFmtId="212" formatCode="&quot;▲&quot;\ #,##0"/>
    <numFmt numFmtId="213" formatCode="\ #,##0;&quot;△&quot;\ #,##0"/>
    <numFmt numFmtId="214" formatCode="General;&quot;△&quot;General"/>
    <numFmt numFmtId="215" formatCode="#,##0.0_ ;&quot;△&quot;#,##0.0\ "/>
    <numFmt numFmtId="216" formatCode="#,##0_);&quot;△&quot;\(#,##0\)"/>
    <numFmt numFmtId="217" formatCode="#,##0;&quot;△&quot;#,##0"/>
    <numFmt numFmtId="218" formatCode="0.0_);[Red]\(0.0\)"/>
    <numFmt numFmtId="219" formatCode="#,##0.0_ "/>
    <numFmt numFmtId="220" formatCode="#,##0.00_ "/>
    <numFmt numFmtId="221" formatCode="0;&quot;△ &quot;0"/>
    <numFmt numFmtId="222" formatCode="0.000_);[Red]\(0.000\)"/>
  </numFmts>
  <fonts count="5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u val="double"/>
      <sz val="12"/>
      <name val="ＭＳ 明朝"/>
      <family val="1"/>
    </font>
    <font>
      <u val="double"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6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6" fontId="7" fillId="0" borderId="0" xfId="58" applyFont="1" applyBorder="1" applyAlignment="1">
      <alignment horizontal="center" vertical="center"/>
    </xf>
    <xf numFmtId="0" fontId="6" fillId="0" borderId="0" xfId="0" applyFont="1" applyAlignment="1" quotePrefix="1">
      <alignment vertical="top"/>
    </xf>
    <xf numFmtId="0" fontId="6" fillId="0" borderId="0" xfId="0" applyFont="1" applyAlignment="1">
      <alignment horizontal="right" vertical="top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196" fontId="12" fillId="0" borderId="0" xfId="0" applyNumberFormat="1" applyFont="1" applyBorder="1" applyAlignment="1" applyProtection="1">
      <alignment vertical="center"/>
      <protection/>
    </xf>
    <xf numFmtId="196" fontId="12" fillId="0" borderId="11" xfId="0" applyNumberFormat="1" applyFont="1" applyBorder="1" applyAlignment="1" applyProtection="1">
      <alignment vertical="center"/>
      <protection/>
    </xf>
    <xf numFmtId="195" fontId="12" fillId="0" borderId="0" xfId="49" applyNumberFormat="1" applyFont="1" applyBorder="1" applyAlignment="1">
      <alignment vertical="center"/>
    </xf>
    <xf numFmtId="195" fontId="12" fillId="0" borderId="11" xfId="49" applyNumberFormat="1" applyFont="1" applyBorder="1" applyAlignment="1">
      <alignment vertical="center"/>
    </xf>
    <xf numFmtId="195" fontId="12" fillId="0" borderId="0" xfId="0" applyNumberFormat="1" applyFont="1" applyBorder="1" applyAlignment="1" applyProtection="1">
      <alignment vertical="center"/>
      <protection/>
    </xf>
    <xf numFmtId="195" fontId="12" fillId="0" borderId="11" xfId="0" applyNumberFormat="1" applyFont="1" applyBorder="1" applyAlignment="1" applyProtection="1">
      <alignment vertical="center"/>
      <protection/>
    </xf>
    <xf numFmtId="195" fontId="12" fillId="0" borderId="0" xfId="58" applyNumberFormat="1" applyFont="1" applyBorder="1" applyAlignment="1" applyProtection="1">
      <alignment vertical="center"/>
      <protection/>
    </xf>
    <xf numFmtId="195" fontId="12" fillId="0" borderId="11" xfId="58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 applyProtection="1" quotePrefix="1">
      <alignment horizontal="right" vertical="center"/>
      <protection/>
    </xf>
    <xf numFmtId="177" fontId="13" fillId="0" borderId="0" xfId="0" applyNumberFormat="1" applyFont="1" applyFill="1" applyBorder="1" applyAlignment="1" applyProtection="1" quotePrefix="1">
      <alignment horizontal="right" vertical="center"/>
      <protection/>
    </xf>
    <xf numFmtId="186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6" fontId="4" fillId="0" borderId="0" xfId="58" applyFont="1" applyBorder="1" applyAlignment="1">
      <alignment horizontal="right" vertical="center"/>
    </xf>
    <xf numFmtId="195" fontId="12" fillId="0" borderId="0" xfId="0" applyNumberFormat="1" applyFont="1" applyFill="1" applyBorder="1" applyAlignment="1">
      <alignment horizontal="right" vertical="center"/>
    </xf>
    <xf numFmtId="196" fontId="12" fillId="0" borderId="0" xfId="0" applyNumberFormat="1" applyFont="1" applyFill="1" applyBorder="1" applyAlignment="1">
      <alignment horizontal="right" vertical="center"/>
    </xf>
    <xf numFmtId="195" fontId="12" fillId="0" borderId="0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right" vertical="center"/>
    </xf>
    <xf numFmtId="196" fontId="12" fillId="0" borderId="11" xfId="0" applyNumberFormat="1" applyFont="1" applyFill="1" applyBorder="1" applyAlignment="1">
      <alignment horizontal="right" vertical="center"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distributed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distributed"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8" fontId="17" fillId="0" borderId="0" xfId="49" applyFont="1" applyAlignment="1" applyProtection="1">
      <alignment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 quotePrefix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49" applyNumberFormat="1" applyFont="1" applyFill="1" applyBorder="1" applyAlignment="1" applyProtection="1">
      <alignment horizontal="right" vertical="center"/>
      <protection/>
    </xf>
    <xf numFmtId="195" fontId="13" fillId="0" borderId="0" xfId="0" applyNumberFormat="1" applyFont="1" applyFill="1" applyAlignment="1" applyProtection="1">
      <alignment vertical="center"/>
      <protection/>
    </xf>
    <xf numFmtId="195" fontId="1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95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0" fontId="0" fillId="0" borderId="14" xfId="0" applyFont="1" applyFill="1" applyBorder="1" applyAlignment="1">
      <alignment horizontal="left" vertical="center" indent="2"/>
    </xf>
    <xf numFmtId="195" fontId="0" fillId="0" borderId="11" xfId="49" applyNumberFormat="1" applyFont="1" applyBorder="1" applyAlignment="1">
      <alignment vertical="center"/>
    </xf>
    <xf numFmtId="195" fontId="0" fillId="0" borderId="0" xfId="49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55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10" xfId="0" applyFont="1" applyFill="1" applyBorder="1" applyAlignment="1" quotePrefix="1">
      <alignment horizontal="left" vertical="center" indent="4"/>
    </xf>
    <xf numFmtId="0" fontId="0" fillId="0" borderId="10" xfId="0" applyFill="1" applyBorder="1" applyAlignment="1">
      <alignment horizontal="left" vertical="center" indent="4"/>
    </xf>
    <xf numFmtId="0" fontId="13" fillId="0" borderId="18" xfId="0" applyFont="1" applyFill="1" applyBorder="1" applyAlignment="1" quotePrefix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indent="3"/>
    </xf>
    <xf numFmtId="0" fontId="0" fillId="0" borderId="18" xfId="0" applyFont="1" applyFill="1" applyBorder="1" applyAlignment="1" quotePrefix="1">
      <alignment horizontal="left" vertical="center" indent="3"/>
    </xf>
    <xf numFmtId="0" fontId="0" fillId="0" borderId="20" xfId="0" applyFont="1" applyFill="1" applyBorder="1" applyAlignment="1">
      <alignment horizontal="distributed" vertical="center"/>
    </xf>
    <xf numFmtId="195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4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219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Continuous"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96" fontId="0" fillId="0" borderId="0" xfId="49" applyNumberFormat="1" applyFont="1" applyFill="1" applyBorder="1" applyAlignment="1" applyProtection="1">
      <alignment horizontal="right" vertical="center"/>
      <protection/>
    </xf>
    <xf numFmtId="38" fontId="6" fillId="0" borderId="0" xfId="0" applyNumberFormat="1" applyFont="1" applyAlignment="1" quotePrefix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8" fontId="0" fillId="0" borderId="0" xfId="49" applyFont="1" applyFill="1" applyBorder="1" applyAlignment="1">
      <alignment vertical="center"/>
    </xf>
    <xf numFmtId="204" fontId="6" fillId="0" borderId="0" xfId="0" applyNumberFormat="1" applyFont="1" applyAlignment="1">
      <alignment/>
    </xf>
    <xf numFmtId="38" fontId="0" fillId="0" borderId="0" xfId="49" applyFont="1" applyFill="1" applyBorder="1" applyAlignment="1" quotePrefix="1">
      <alignment horizontal="distributed" vertic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38" fontId="0" fillId="0" borderId="0" xfId="49" applyFont="1" applyAlignment="1">
      <alignment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0" fontId="21" fillId="0" borderId="0" xfId="0" applyFont="1" applyAlignment="1">
      <alignment/>
    </xf>
    <xf numFmtId="38" fontId="0" fillId="0" borderId="0" xfId="49" applyFont="1" applyFill="1" applyBorder="1" applyAlignment="1" quotePrefix="1">
      <alignment horizontal="left" vertical="center" indent="3"/>
    </xf>
    <xf numFmtId="0" fontId="6" fillId="0" borderId="23" xfId="0" applyFont="1" applyBorder="1" applyAlignment="1">
      <alignment horizontal="left" indent="3"/>
    </xf>
    <xf numFmtId="0" fontId="1" fillId="0" borderId="0" xfId="0" applyFont="1" applyBorder="1" applyAlignment="1">
      <alignment/>
    </xf>
    <xf numFmtId="0" fontId="22" fillId="0" borderId="24" xfId="0" applyFont="1" applyBorder="1" applyAlignment="1">
      <alignment/>
    </xf>
    <xf numFmtId="38" fontId="13" fillId="0" borderId="15" xfId="49" applyFont="1" applyFill="1" applyBorder="1" applyAlignment="1" applyProtection="1">
      <alignment horizontal="right" vertical="center"/>
      <protection/>
    </xf>
    <xf numFmtId="213" fontId="13" fillId="0" borderId="15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95" fontId="13" fillId="0" borderId="0" xfId="49" applyNumberFormat="1" applyFont="1" applyFill="1" applyBorder="1" applyAlignment="1" applyProtection="1">
      <alignment horizontal="right" vertical="center"/>
      <protection/>
    </xf>
    <xf numFmtId="215" fontId="13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95" fontId="0" fillId="0" borderId="0" xfId="0" applyNumberFormat="1" applyFont="1" applyFill="1" applyAlignment="1" applyProtection="1">
      <alignment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/>
    </xf>
    <xf numFmtId="215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49" applyFont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205" fontId="0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38" fontId="0" fillId="0" borderId="15" xfId="49" applyFont="1" applyBorder="1" applyAlignment="1">
      <alignment horizontal="right" vertical="center"/>
    </xf>
    <xf numFmtId="39" fontId="0" fillId="0" borderId="0" xfId="0" applyNumberFormat="1" applyFont="1" applyFill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177" fontId="0" fillId="0" borderId="15" xfId="0" applyNumberFormat="1" applyFont="1" applyFill="1" applyBorder="1" applyAlignment="1" applyProtection="1" quotePrefix="1">
      <alignment horizontal="right" vertical="center"/>
      <protection/>
    </xf>
    <xf numFmtId="205" fontId="0" fillId="0" borderId="15" xfId="0" applyNumberFormat="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Alignment="1">
      <alignment vertical="center"/>
    </xf>
    <xf numFmtId="38" fontId="13" fillId="0" borderId="15" xfId="49" applyFont="1" applyFill="1" applyBorder="1" applyAlignment="1">
      <alignment vertical="center"/>
    </xf>
    <xf numFmtId="205" fontId="9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 indent="2"/>
    </xf>
    <xf numFmtId="0" fontId="0" fillId="0" borderId="11" xfId="0" applyFont="1" applyFill="1" applyBorder="1" applyAlignment="1" quotePrefix="1">
      <alignment horizontal="right" vertical="center" indent="2"/>
    </xf>
    <xf numFmtId="0" fontId="0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 quotePrefix="1">
      <alignment horizontal="right" vertical="center"/>
      <protection/>
    </xf>
    <xf numFmtId="37" fontId="13" fillId="0" borderId="0" xfId="0" applyNumberFormat="1" applyFont="1" applyFill="1" applyBorder="1" applyAlignment="1" applyProtection="1" quotePrefix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 quotePrefix="1">
      <alignment horizontal="right" vertical="center"/>
      <protection/>
    </xf>
    <xf numFmtId="179" fontId="0" fillId="0" borderId="15" xfId="0" applyNumberFormat="1" applyFont="1" applyFill="1" applyBorder="1" applyAlignment="1" applyProtection="1" quotePrefix="1">
      <alignment horizontal="right" vertical="center"/>
      <protection/>
    </xf>
    <xf numFmtId="0" fontId="0" fillId="0" borderId="12" xfId="0" applyFont="1" applyBorder="1" applyAlignment="1">
      <alignment horizontal="distributed" vertical="center" wrapText="1" indent="6"/>
    </xf>
    <xf numFmtId="0" fontId="0" fillId="0" borderId="12" xfId="0" applyFont="1" applyFill="1" applyBorder="1" applyAlignment="1">
      <alignment horizontal="distributed" vertical="center" indent="6"/>
    </xf>
    <xf numFmtId="0" fontId="13" fillId="0" borderId="0" xfId="0" applyFont="1" applyBorder="1" applyAlignment="1">
      <alignment horizontal="distributed" indent="6"/>
    </xf>
    <xf numFmtId="0" fontId="0" fillId="0" borderId="0" xfId="0" applyFont="1" applyFill="1" applyBorder="1" applyAlignment="1">
      <alignment horizontal="distributed" vertical="center" indent="6"/>
    </xf>
    <xf numFmtId="0" fontId="0" fillId="0" borderId="0" xfId="0" applyFont="1" applyFill="1" applyBorder="1" applyAlignment="1">
      <alignment horizontal="center" vertical="center"/>
    </xf>
    <xf numFmtId="195" fontId="0" fillId="0" borderId="0" xfId="49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5" fontId="0" fillId="0" borderId="0" xfId="58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5" fontId="13" fillId="0" borderId="0" xfId="49" applyNumberFormat="1" applyFont="1" applyFill="1" applyBorder="1" applyAlignment="1">
      <alignment horizontal="right" vertical="center"/>
    </xf>
    <xf numFmtId="195" fontId="13" fillId="0" borderId="0" xfId="0" applyNumberFormat="1" applyFont="1" applyFill="1" applyBorder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14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0" xfId="49" applyNumberFormat="1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221" fontId="0" fillId="0" borderId="15" xfId="49" applyNumberFormat="1" applyFont="1" applyFill="1" applyBorder="1" applyAlignment="1" applyProtection="1">
      <alignment horizontal="right" vertical="center"/>
      <protection/>
    </xf>
    <xf numFmtId="196" fontId="0" fillId="0" borderId="15" xfId="0" applyNumberFormat="1" applyFont="1" applyFill="1" applyBorder="1" applyAlignment="1" applyProtection="1">
      <alignment horizontal="right" vertical="center"/>
      <protection/>
    </xf>
    <xf numFmtId="195" fontId="0" fillId="0" borderId="15" xfId="0" applyNumberFormat="1" applyFont="1" applyFill="1" applyBorder="1" applyAlignment="1">
      <alignment horizontal="right" vertical="center"/>
    </xf>
    <xf numFmtId="196" fontId="0" fillId="0" borderId="1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 applyProtection="1">
      <alignment horizontal="right" vertical="center"/>
      <protection/>
    </xf>
    <xf numFmtId="199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39" fontId="0" fillId="0" borderId="15" xfId="0" applyNumberFormat="1" applyFont="1" applyFill="1" applyBorder="1" applyAlignment="1" applyProtection="1">
      <alignment horizontal="right" vertical="center"/>
      <protection/>
    </xf>
    <xf numFmtId="205" fontId="0" fillId="0" borderId="15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9" fontId="13" fillId="0" borderId="0" xfId="0" applyNumberFormat="1" applyFont="1" applyFill="1" applyBorder="1" applyAlignment="1" applyProtection="1">
      <alignment horizontal="right" vertical="center"/>
      <protection/>
    </xf>
    <xf numFmtId="220" fontId="13" fillId="0" borderId="0" xfId="0" applyNumberFormat="1" applyFont="1" applyFill="1" applyBorder="1" applyAlignment="1" applyProtection="1">
      <alignment horizontal="right" vertical="center"/>
      <protection/>
    </xf>
    <xf numFmtId="195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214" fontId="13" fillId="0" borderId="0" xfId="49" applyNumberFormat="1" applyFont="1" applyFill="1" applyBorder="1" applyAlignment="1" applyProtection="1">
      <alignment horizontal="right" vertical="center"/>
      <protection/>
    </xf>
    <xf numFmtId="196" fontId="13" fillId="0" borderId="0" xfId="49" applyNumberFormat="1" applyFont="1" applyFill="1" applyBorder="1" applyAlignment="1" applyProtection="1">
      <alignment horizontal="right" vertical="center"/>
      <protection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39" fontId="13" fillId="0" borderId="0" xfId="0" applyNumberFormat="1" applyFont="1" applyFill="1" applyBorder="1" applyAlignment="1" applyProtection="1">
      <alignment horizontal="right" vertical="center"/>
      <protection/>
    </xf>
    <xf numFmtId="197" fontId="13" fillId="0" borderId="0" xfId="0" applyNumberFormat="1" applyFont="1" applyFill="1" applyBorder="1" applyAlignment="1" applyProtection="1">
      <alignment horizontal="right" vertical="center"/>
      <protection/>
    </xf>
    <xf numFmtId="221" fontId="13" fillId="0" borderId="0" xfId="0" applyNumberFormat="1" applyFont="1" applyFill="1" applyBorder="1" applyAlignment="1" applyProtection="1">
      <alignment horizontal="right" vertical="center"/>
      <protection/>
    </xf>
    <xf numFmtId="221" fontId="13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213" fontId="0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>
      <alignment horizontal="right" vertical="center"/>
      <protection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193" fontId="13" fillId="0" borderId="15" xfId="49" applyNumberFormat="1" applyFont="1" applyFill="1" applyBorder="1" applyAlignment="1" applyProtection="1">
      <alignment horizontal="right" vertical="center"/>
      <protection/>
    </xf>
    <xf numFmtId="191" fontId="13" fillId="0" borderId="15" xfId="49" applyNumberFormat="1" applyFont="1" applyFill="1" applyBorder="1" applyAlignment="1" applyProtection="1">
      <alignment horizontal="right" vertical="center"/>
      <protection/>
    </xf>
    <xf numFmtId="192" fontId="13" fillId="0" borderId="15" xfId="49" applyNumberFormat="1" applyFont="1" applyFill="1" applyBorder="1" applyAlignment="1" applyProtection="1">
      <alignment horizontal="right" vertical="center"/>
      <protection/>
    </xf>
    <xf numFmtId="195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Border="1" applyAlignment="1" applyProtection="1">
      <alignment horizontal="right" vertical="center"/>
      <protection/>
    </xf>
    <xf numFmtId="192" fontId="13" fillId="0" borderId="0" xfId="49" applyNumberFormat="1" applyFont="1" applyFill="1" applyBorder="1" applyAlignment="1" applyProtection="1">
      <alignment horizontal="right" vertical="center"/>
      <protection/>
    </xf>
    <xf numFmtId="195" fontId="13" fillId="0" borderId="0" xfId="0" applyNumberFormat="1" applyFont="1" applyFill="1" applyBorder="1" applyAlignment="1" applyProtection="1">
      <alignment horizontal="center" vertical="center"/>
      <protection/>
    </xf>
    <xf numFmtId="195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5" xfId="49" applyNumberFormat="1" applyFont="1" applyFill="1" applyBorder="1" applyAlignment="1" applyProtection="1">
      <alignment horizontal="right" vertical="center"/>
      <protection/>
    </xf>
    <xf numFmtId="192" fontId="0" fillId="0" borderId="15" xfId="49" applyNumberFormat="1" applyFont="1" applyFill="1" applyBorder="1" applyAlignment="1" applyProtection="1">
      <alignment horizontal="right" vertical="center"/>
      <protection/>
    </xf>
    <xf numFmtId="215" fontId="0" fillId="0" borderId="15" xfId="49" applyNumberFormat="1" applyFont="1" applyFill="1" applyBorder="1" applyAlignment="1" applyProtection="1">
      <alignment horizontal="right" vertical="center"/>
      <protection/>
    </xf>
    <xf numFmtId="38" fontId="13" fillId="0" borderId="12" xfId="49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13" fillId="0" borderId="24" xfId="49" applyFont="1" applyFill="1" applyBorder="1" applyAlignment="1">
      <alignment vertical="center"/>
    </xf>
    <xf numFmtId="37" fontId="13" fillId="0" borderId="12" xfId="0" applyNumberFormat="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204" fontId="0" fillId="0" borderId="15" xfId="49" applyNumberFormat="1" applyFont="1" applyFill="1" applyBorder="1" applyAlignment="1" applyProtection="1">
      <alignment horizontal="right" vertical="center"/>
      <protection/>
    </xf>
    <xf numFmtId="204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2" xfId="0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4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6" fontId="7" fillId="0" borderId="0" xfId="58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17" fillId="0" borderId="42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distributed" vertical="center"/>
      <protection/>
    </xf>
    <xf numFmtId="0" fontId="17" fillId="0" borderId="1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/>
    </xf>
    <xf numFmtId="38" fontId="0" fillId="0" borderId="47" xfId="49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Border="1" applyAlignment="1" quotePrefix="1">
      <alignment horizontal="left" vertical="center" indent="3"/>
    </xf>
    <xf numFmtId="0" fontId="6" fillId="0" borderId="23" xfId="0" applyFont="1" applyBorder="1" applyAlignment="1">
      <alignment horizontal="left" indent="3"/>
    </xf>
    <xf numFmtId="38" fontId="13" fillId="0" borderId="15" xfId="49" applyFont="1" applyFill="1" applyBorder="1" applyAlignment="1" quotePrefix="1">
      <alignment horizontal="left" vertical="center" indent="3"/>
    </xf>
    <xf numFmtId="38" fontId="0" fillId="0" borderId="42" xfId="49" applyFont="1" applyFill="1" applyBorder="1" applyAlignment="1" applyProtection="1">
      <alignment horizontal="distributed" vertical="center" wrapText="1"/>
      <protection/>
    </xf>
    <xf numFmtId="0" fontId="6" fillId="0" borderId="18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38" fontId="0" fillId="0" borderId="42" xfId="49" applyFont="1" applyFill="1" applyBorder="1" applyAlignment="1" applyProtection="1">
      <alignment horizontal="distributed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indent="1"/>
    </xf>
    <xf numFmtId="38" fontId="0" fillId="0" borderId="42" xfId="49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8" fontId="7" fillId="0" borderId="0" xfId="49" applyFont="1" applyFill="1" applyBorder="1" applyAlignment="1" applyProtection="1">
      <alignment horizontal="distributed" vertical="center" indent="18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distributed" vertical="center" indent="1"/>
      <protection/>
    </xf>
    <xf numFmtId="0" fontId="6" fillId="0" borderId="33" xfId="0" applyFont="1" applyBorder="1" applyAlignment="1">
      <alignment horizontal="distributed" indent="1"/>
    </xf>
    <xf numFmtId="0" fontId="6" fillId="0" borderId="0" xfId="0" applyFont="1" applyAlignment="1">
      <alignment horizontal="distributed" indent="1"/>
    </xf>
    <xf numFmtId="0" fontId="6" fillId="0" borderId="10" xfId="0" applyFont="1" applyBorder="1" applyAlignment="1">
      <alignment horizontal="distributed" indent="1"/>
    </xf>
    <xf numFmtId="0" fontId="6" fillId="0" borderId="11" xfId="0" applyFont="1" applyBorder="1" applyAlignment="1">
      <alignment horizontal="distributed" indent="1"/>
    </xf>
    <xf numFmtId="0" fontId="6" fillId="0" borderId="14" xfId="0" applyFont="1" applyBorder="1" applyAlignment="1">
      <alignment horizontal="distributed" indent="1"/>
    </xf>
    <xf numFmtId="38" fontId="0" fillId="0" borderId="43" xfId="49" applyFont="1" applyFill="1" applyBorder="1" applyAlignment="1" applyProtection="1">
      <alignment horizontal="distributed" vertical="center" wrapText="1"/>
      <protection/>
    </xf>
    <xf numFmtId="0" fontId="6" fillId="0" borderId="33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8" fontId="0" fillId="0" borderId="43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vertical="center" wrapText="1"/>
      <protection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8" fontId="0" fillId="0" borderId="42" xfId="49" applyFont="1" applyFill="1" applyBorder="1" applyAlignment="1" applyProtection="1">
      <alignment horizontal="center" vertical="center" shrinkToFit="1"/>
      <protection/>
    </xf>
    <xf numFmtId="0" fontId="6" fillId="0" borderId="18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38" fontId="0" fillId="0" borderId="43" xfId="49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8" fontId="8" fillId="0" borderId="0" xfId="49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0" fillId="0" borderId="48" xfId="0" applyFill="1" applyBorder="1" applyAlignment="1" applyProtection="1">
      <alignment horizontal="left" vertical="center" wrapText="1"/>
      <protection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distributed" vertical="center" wrapText="1" indent="8"/>
    </xf>
    <xf numFmtId="0" fontId="0" fillId="0" borderId="0" xfId="0" applyBorder="1" applyAlignment="1">
      <alignment horizontal="distributed" vertical="center" wrapText="1" indent="8"/>
    </xf>
    <xf numFmtId="0" fontId="0" fillId="0" borderId="15" xfId="0" applyBorder="1" applyAlignment="1">
      <alignment horizontal="distributed" vertical="center" wrapText="1" indent="8"/>
    </xf>
    <xf numFmtId="0" fontId="13" fillId="0" borderId="15" xfId="0" applyFont="1" applyFill="1" applyBorder="1" applyAlignment="1">
      <alignment horizontal="left" vertical="center" indent="4"/>
    </xf>
    <xf numFmtId="0" fontId="13" fillId="0" borderId="37" xfId="0" applyFont="1" applyFill="1" applyBorder="1" applyAlignment="1">
      <alignment horizontal="left" vertical="center" indent="4"/>
    </xf>
    <xf numFmtId="0" fontId="0" fillId="0" borderId="0" xfId="0" applyFill="1" applyBorder="1" applyAlignment="1">
      <alignment horizontal="left" vertical="center" indent="4"/>
    </xf>
    <xf numFmtId="0" fontId="0" fillId="0" borderId="23" xfId="0" applyFill="1" applyBorder="1" applyAlignment="1">
      <alignment horizontal="left" vertical="center" indent="4"/>
    </xf>
    <xf numFmtId="0" fontId="0" fillId="0" borderId="12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distributed" vertical="center" indent="1"/>
    </xf>
    <xf numFmtId="0" fontId="0" fillId="0" borderId="56" xfId="0" applyFont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Border="1" applyAlignment="1">
      <alignment horizontal="distributed" vertical="center" wrapText="1"/>
    </xf>
    <xf numFmtId="0" fontId="0" fillId="0" borderId="55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13" fillId="0" borderId="25" xfId="49" applyFont="1" applyFill="1" applyBorder="1" applyAlignment="1">
      <alignment vertical="center"/>
    </xf>
    <xf numFmtId="0" fontId="13" fillId="0" borderId="21" xfId="0" applyFont="1" applyFill="1" applyBorder="1" applyAlignment="1">
      <alignment/>
    </xf>
    <xf numFmtId="38" fontId="13" fillId="0" borderId="12" xfId="49" applyFont="1" applyFill="1" applyBorder="1" applyAlignment="1">
      <alignment vertical="center"/>
    </xf>
    <xf numFmtId="0" fontId="13" fillId="0" borderId="12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 vertical="top"/>
    </xf>
    <xf numFmtId="0" fontId="0" fillId="0" borderId="55" xfId="0" applyFill="1" applyBorder="1" applyAlignment="1">
      <alignment horizontal="distributed" vertical="center" indent="3"/>
    </xf>
    <xf numFmtId="0" fontId="0" fillId="0" borderId="59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5" xfId="0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13" fillId="0" borderId="0" xfId="0" applyFont="1" applyFill="1" applyBorder="1" applyAlignment="1">
      <alignment horizontal="distributed" vertical="center" indent="2"/>
    </xf>
    <xf numFmtId="0" fontId="13" fillId="0" borderId="10" xfId="0" applyFont="1" applyFill="1" applyBorder="1" applyAlignment="1">
      <alignment horizontal="distributed" vertical="center" indent="2"/>
    </xf>
    <xf numFmtId="0" fontId="0" fillId="0" borderId="55" xfId="0" applyFill="1" applyBorder="1" applyAlignment="1">
      <alignment horizontal="distributed" vertical="center" indent="2"/>
    </xf>
    <xf numFmtId="0" fontId="0" fillId="0" borderId="38" xfId="0" applyFill="1" applyBorder="1" applyAlignment="1">
      <alignment horizontal="distributed" vertical="center" indent="2"/>
    </xf>
    <xf numFmtId="0" fontId="0" fillId="0" borderId="15" xfId="0" applyFill="1" applyBorder="1" applyAlignment="1">
      <alignment horizontal="distributed" vertical="center" indent="2"/>
    </xf>
    <xf numFmtId="0" fontId="0" fillId="0" borderId="37" xfId="0" applyFill="1" applyBorder="1" applyAlignment="1">
      <alignment horizontal="distributed" vertical="center" indent="2"/>
    </xf>
    <xf numFmtId="0" fontId="6" fillId="0" borderId="6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 indent="2"/>
    </xf>
    <xf numFmtId="0" fontId="13" fillId="0" borderId="39" xfId="0" applyFont="1" applyFill="1" applyBorder="1" applyAlignment="1">
      <alignment horizontal="distributed" vertical="center" indent="2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distributed" vertical="center" indent="3"/>
    </xf>
    <xf numFmtId="0" fontId="0" fillId="0" borderId="38" xfId="0" applyFont="1" applyFill="1" applyBorder="1" applyAlignment="1">
      <alignment horizontal="distributed" vertical="center" indent="3"/>
    </xf>
    <xf numFmtId="0" fontId="0" fillId="0" borderId="0" xfId="0" applyFont="1" applyFill="1" applyBorder="1" applyAlignment="1">
      <alignment horizontal="distributed" vertical="center" indent="3"/>
    </xf>
    <xf numFmtId="0" fontId="0" fillId="0" borderId="23" xfId="0" applyFont="1" applyFill="1" applyBorder="1" applyAlignment="1">
      <alignment horizontal="distributed" vertical="center" indent="3"/>
    </xf>
    <xf numFmtId="0" fontId="0" fillId="0" borderId="15" xfId="0" applyFont="1" applyFill="1" applyBorder="1" applyAlignment="1">
      <alignment horizontal="distributed" vertical="center" indent="3"/>
    </xf>
    <xf numFmtId="0" fontId="0" fillId="0" borderId="37" xfId="0" applyFont="1" applyFill="1" applyBorder="1" applyAlignment="1">
      <alignment horizontal="distributed" vertical="center" indent="3"/>
    </xf>
    <xf numFmtId="0" fontId="6" fillId="0" borderId="64" xfId="0" applyFont="1" applyFill="1" applyBorder="1" applyAlignment="1">
      <alignment horizontal="center" vertical="center"/>
    </xf>
    <xf numFmtId="195" fontId="0" fillId="0" borderId="0" xfId="0" applyNumberForma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44</xdr:row>
      <xdr:rowOff>161925</xdr:rowOff>
    </xdr:from>
    <xdr:to>
      <xdr:col>2</xdr:col>
      <xdr:colOff>333375</xdr:colOff>
      <xdr:row>46</xdr:row>
      <xdr:rowOff>0</xdr:rowOff>
    </xdr:to>
    <xdr:sp>
      <xdr:nvSpPr>
        <xdr:cNvPr id="1" name="円弧 1"/>
        <xdr:cNvSpPr>
          <a:spLocks/>
        </xdr:cNvSpPr>
      </xdr:nvSpPr>
      <xdr:spPr>
        <a:xfrm>
          <a:off x="1828800" y="8153400"/>
          <a:ext cx="285750" cy="200025"/>
        </a:xfrm>
        <a:custGeom>
          <a:pathLst>
            <a:path stroke="0" h="196273" w="219364">
              <a:moveTo>
                <a:pt x="109682" y="0"/>
              </a:moveTo>
              <a:lnTo>
                <a:pt x="0" y="0"/>
              </a:lnTo>
              <a:close/>
            </a:path>
            <a:path fill="none" h="196274" w="219364">
              <a:moveTo>
                <a:pt x="219364" y="196274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161925</xdr:rowOff>
    </xdr:from>
    <xdr:to>
      <xdr:col>2</xdr:col>
      <xdr:colOff>285750</xdr:colOff>
      <xdr:row>52</xdr:row>
      <xdr:rowOff>19050</xdr:rowOff>
    </xdr:to>
    <xdr:sp>
      <xdr:nvSpPr>
        <xdr:cNvPr id="2" name="円弧 2"/>
        <xdr:cNvSpPr>
          <a:spLocks/>
        </xdr:cNvSpPr>
      </xdr:nvSpPr>
      <xdr:spPr>
        <a:xfrm>
          <a:off x="1800225" y="9239250"/>
          <a:ext cx="257175" cy="219075"/>
        </a:xfrm>
        <a:custGeom>
          <a:pathLst>
            <a:path stroke="0" h="230908" w="207818">
              <a:moveTo>
                <a:pt x="103909" y="0"/>
              </a:moveTo>
              <a:lnTo>
                <a:pt x="0" y="0"/>
              </a:lnTo>
              <a:close/>
            </a:path>
            <a:path fill="none" h="230908" w="207818">
              <a:moveTo>
                <a:pt x="207818" y="230908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57</xdr:row>
      <xdr:rowOff>0</xdr:rowOff>
    </xdr:from>
    <xdr:to>
      <xdr:col>3</xdr:col>
      <xdr:colOff>0</xdr:colOff>
      <xdr:row>58</xdr:row>
      <xdr:rowOff>9525</xdr:rowOff>
    </xdr:to>
    <xdr:sp>
      <xdr:nvSpPr>
        <xdr:cNvPr id="3" name="円弧 3"/>
        <xdr:cNvSpPr>
          <a:spLocks/>
        </xdr:cNvSpPr>
      </xdr:nvSpPr>
      <xdr:spPr>
        <a:xfrm>
          <a:off x="1847850" y="10344150"/>
          <a:ext cx="285750" cy="190500"/>
        </a:xfrm>
        <a:custGeom>
          <a:pathLst>
            <a:path stroke="0" h="196272" w="219364">
              <a:moveTo>
                <a:pt x="109682" y="0"/>
              </a:moveTo>
              <a:lnTo>
                <a:pt x="0" y="0"/>
              </a:lnTo>
              <a:close/>
            </a:path>
            <a:path fill="none" h="196272" w="219364">
              <a:moveTo>
                <a:pt x="219364" y="196272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63</xdr:row>
      <xdr:rowOff>19050</xdr:rowOff>
    </xdr:from>
    <xdr:to>
      <xdr:col>2</xdr:col>
      <xdr:colOff>333375</xdr:colOff>
      <xdr:row>64</xdr:row>
      <xdr:rowOff>9525</xdr:rowOff>
    </xdr:to>
    <xdr:sp>
      <xdr:nvSpPr>
        <xdr:cNvPr id="4" name="円弧 4"/>
        <xdr:cNvSpPr>
          <a:spLocks/>
        </xdr:cNvSpPr>
      </xdr:nvSpPr>
      <xdr:spPr>
        <a:xfrm>
          <a:off x="1828800" y="11449050"/>
          <a:ext cx="285750" cy="171450"/>
        </a:xfrm>
        <a:custGeom>
          <a:pathLst>
            <a:path stroke="0" h="184727" w="219363">
              <a:moveTo>
                <a:pt x="109682" y="0"/>
              </a:moveTo>
              <a:lnTo>
                <a:pt x="0" y="0"/>
              </a:lnTo>
              <a:close/>
            </a:path>
            <a:path fill="none" h="184728" w="219364">
              <a:moveTo>
                <a:pt x="219364" y="184728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68</xdr:row>
      <xdr:rowOff>161925</xdr:rowOff>
    </xdr:from>
    <xdr:to>
      <xdr:col>2</xdr:col>
      <xdr:colOff>333375</xdr:colOff>
      <xdr:row>70</xdr:row>
      <xdr:rowOff>9525</xdr:rowOff>
    </xdr:to>
    <xdr:sp>
      <xdr:nvSpPr>
        <xdr:cNvPr id="5" name="円弧 5"/>
        <xdr:cNvSpPr>
          <a:spLocks/>
        </xdr:cNvSpPr>
      </xdr:nvSpPr>
      <xdr:spPr>
        <a:xfrm>
          <a:off x="1800225" y="12496800"/>
          <a:ext cx="304800" cy="209550"/>
        </a:xfrm>
        <a:custGeom>
          <a:pathLst>
            <a:path stroke="0" h="207818" w="233217">
              <a:moveTo>
                <a:pt x="116609" y="0"/>
              </a:moveTo>
              <a:lnTo>
                <a:pt x="0" y="0"/>
              </a:lnTo>
              <a:close/>
            </a:path>
            <a:path fill="none" h="207818" w="233218">
              <a:moveTo>
                <a:pt x="233218" y="207818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523875</xdr:colOff>
      <xdr:row>73</xdr:row>
      <xdr:rowOff>0</xdr:rowOff>
    </xdr:from>
    <xdr:to>
      <xdr:col>3</xdr:col>
      <xdr:colOff>695325</xdr:colOff>
      <xdr:row>74</xdr:row>
      <xdr:rowOff>0</xdr:rowOff>
    </xdr:to>
    <xdr:sp>
      <xdr:nvSpPr>
        <xdr:cNvPr id="6" name="円弧 6"/>
        <xdr:cNvSpPr>
          <a:spLocks/>
        </xdr:cNvSpPr>
      </xdr:nvSpPr>
      <xdr:spPr>
        <a:xfrm>
          <a:off x="2657475" y="13239750"/>
          <a:ext cx="171450" cy="180975"/>
        </a:xfrm>
        <a:custGeom>
          <a:pathLst>
            <a:path stroke="0" h="184727" w="138545">
              <a:moveTo>
                <a:pt x="69273" y="0"/>
              </a:moveTo>
              <a:lnTo>
                <a:pt x="0" y="0"/>
              </a:lnTo>
              <a:close/>
            </a:path>
            <a:path fill="none" h="184728" w="138546">
              <a:moveTo>
                <a:pt x="138546" y="184728"/>
              </a:move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78"/>
  <sheetViews>
    <sheetView tabSelected="1" defaultGridColor="0" zoomScale="70" zoomScaleNormal="70" zoomScalePageLayoutView="0" colorId="22" workbookViewId="0" topLeftCell="A29">
      <selection activeCell="H46" sqref="H46"/>
    </sheetView>
  </sheetViews>
  <sheetFormatPr defaultColWidth="10.59765625" defaultRowHeight="15.75" customHeight="1"/>
  <cols>
    <col min="1" max="1" width="22" style="86" customWidth="1"/>
    <col min="2" max="8" width="14.59765625" style="86" customWidth="1"/>
    <col min="9" max="9" width="15.59765625" style="86" customWidth="1"/>
    <col min="10" max="16" width="14.59765625" style="86" customWidth="1"/>
    <col min="17" max="16384" width="10.59765625" style="86" customWidth="1"/>
  </cols>
  <sheetData>
    <row r="1" spans="1:16" s="85" customFormat="1" ht="15.75" customHeight="1">
      <c r="A1" s="54" t="s">
        <v>121</v>
      </c>
      <c r="P1" s="55" t="s">
        <v>4</v>
      </c>
    </row>
    <row r="2" spans="1:16" ht="15.75" customHeight="1">
      <c r="A2" s="536" t="s">
        <v>299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ht="15.75" customHeight="1">
      <c r="A3" s="335" t="s">
        <v>206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ht="15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6"/>
    </row>
    <row r="5" spans="1:16" ht="15.75" customHeight="1">
      <c r="A5" s="341" t="s">
        <v>205</v>
      </c>
      <c r="B5" s="336" t="s">
        <v>5</v>
      </c>
      <c r="C5" s="337"/>
      <c r="D5" s="337"/>
      <c r="E5" s="337"/>
      <c r="F5" s="337"/>
      <c r="G5" s="337"/>
      <c r="H5" s="322" t="s">
        <v>220</v>
      </c>
      <c r="I5" s="325" t="s">
        <v>122</v>
      </c>
      <c r="J5" s="337" t="s">
        <v>5</v>
      </c>
      <c r="K5" s="337"/>
      <c r="L5" s="337"/>
      <c r="M5" s="337"/>
      <c r="N5" s="337"/>
      <c r="O5" s="337"/>
      <c r="P5" s="328" t="s">
        <v>220</v>
      </c>
    </row>
    <row r="6" spans="1:16" ht="15.75" customHeight="1">
      <c r="A6" s="342"/>
      <c r="B6" s="339" t="s">
        <v>3</v>
      </c>
      <c r="C6" s="318" t="s">
        <v>0</v>
      </c>
      <c r="D6" s="318" t="s">
        <v>1</v>
      </c>
      <c r="E6" s="333" t="s">
        <v>177</v>
      </c>
      <c r="F6" s="318" t="s">
        <v>6</v>
      </c>
      <c r="G6" s="338" t="s">
        <v>207</v>
      </c>
      <c r="H6" s="323"/>
      <c r="I6" s="326"/>
      <c r="J6" s="334" t="s">
        <v>3</v>
      </c>
      <c r="K6" s="334" t="s">
        <v>0</v>
      </c>
      <c r="L6" s="334" t="s">
        <v>1</v>
      </c>
      <c r="M6" s="331" t="s">
        <v>177</v>
      </c>
      <c r="N6" s="334" t="s">
        <v>6</v>
      </c>
      <c r="O6" s="320" t="s">
        <v>208</v>
      </c>
      <c r="P6" s="329"/>
    </row>
    <row r="7" spans="1:16" ht="15.75" customHeight="1">
      <c r="A7" s="343"/>
      <c r="B7" s="340"/>
      <c r="C7" s="319"/>
      <c r="D7" s="319"/>
      <c r="E7" s="332"/>
      <c r="F7" s="319"/>
      <c r="G7" s="321"/>
      <c r="H7" s="324"/>
      <c r="I7" s="327"/>
      <c r="J7" s="319"/>
      <c r="K7" s="319"/>
      <c r="L7" s="319"/>
      <c r="M7" s="332"/>
      <c r="N7" s="319"/>
      <c r="O7" s="321"/>
      <c r="P7" s="330"/>
    </row>
    <row r="8" spans="1:16" ht="15.75" customHeight="1">
      <c r="A8" s="101" t="s">
        <v>134</v>
      </c>
      <c r="B8" s="88">
        <f>SUM(C8:D8)</f>
        <v>795571</v>
      </c>
      <c r="C8" s="88">
        <v>394096</v>
      </c>
      <c r="D8" s="88">
        <v>401475</v>
      </c>
      <c r="E8" s="88">
        <v>98.16202752350706</v>
      </c>
      <c r="F8" s="88">
        <v>5887</v>
      </c>
      <c r="G8" s="89">
        <v>0.75</v>
      </c>
      <c r="H8" s="88">
        <v>148453</v>
      </c>
      <c r="I8" s="109" t="s">
        <v>176</v>
      </c>
      <c r="J8" s="241">
        <f>SUM(K8:L8)</f>
        <v>976048</v>
      </c>
      <c r="K8" s="241">
        <v>465944</v>
      </c>
      <c r="L8" s="241">
        <v>510104</v>
      </c>
      <c r="M8" s="241">
        <v>91.34294183146966</v>
      </c>
      <c r="N8" s="242">
        <v>2630</v>
      </c>
      <c r="O8" s="243">
        <v>0.27</v>
      </c>
      <c r="P8" s="241">
        <v>213411</v>
      </c>
    </row>
    <row r="9" spans="1:16" ht="15.75" customHeight="1">
      <c r="A9" s="103">
        <v>2</v>
      </c>
      <c r="B9" s="88">
        <f aca="true" t="shared" si="0" ref="B9:B65">SUM(C9:D9)</f>
        <v>799040</v>
      </c>
      <c r="C9" s="88">
        <v>393484</v>
      </c>
      <c r="D9" s="88">
        <v>405556</v>
      </c>
      <c r="E9" s="88">
        <v>97.0233457278403</v>
      </c>
      <c r="F9" s="88">
        <f>B9-B8</f>
        <v>3469</v>
      </c>
      <c r="G9" s="89">
        <f>100*(B9-B8)/B8</f>
        <v>0.43603902103017833</v>
      </c>
      <c r="H9" s="88">
        <v>151939</v>
      </c>
      <c r="I9" s="90" t="s">
        <v>178</v>
      </c>
      <c r="J9" s="241">
        <f aca="true" t="shared" si="1" ref="J9:J39">SUM(K9:L9)</f>
        <v>975911</v>
      </c>
      <c r="K9" s="241">
        <v>465332</v>
      </c>
      <c r="L9" s="241">
        <v>510579</v>
      </c>
      <c r="M9" s="241">
        <v>91.13810007853829</v>
      </c>
      <c r="N9" s="242">
        <f>J9-J8</f>
        <v>-137</v>
      </c>
      <c r="O9" s="243">
        <f>100*(J9-J8)/J8</f>
        <v>-0.014036194941232398</v>
      </c>
      <c r="P9" s="241">
        <v>215824</v>
      </c>
    </row>
    <row r="10" spans="1:16" ht="15.75" customHeight="1">
      <c r="A10" s="103">
        <v>3</v>
      </c>
      <c r="B10" s="88">
        <f t="shared" si="0"/>
        <v>806552</v>
      </c>
      <c r="C10" s="88">
        <v>397457</v>
      </c>
      <c r="D10" s="88">
        <v>409095</v>
      </c>
      <c r="E10" s="88">
        <v>97.15518400371552</v>
      </c>
      <c r="F10" s="88">
        <f aca="true" t="shared" si="2" ref="F10:F65">B10-B9</f>
        <v>7512</v>
      </c>
      <c r="G10" s="89">
        <f aca="true" t="shared" si="3" ref="G10:G65">100*(B10-B9)/B9</f>
        <v>0.9401281537845414</v>
      </c>
      <c r="H10" s="88">
        <v>152069</v>
      </c>
      <c r="I10" s="90" t="s">
        <v>179</v>
      </c>
      <c r="J10" s="241">
        <f t="shared" si="1"/>
        <v>978059</v>
      </c>
      <c r="K10" s="241">
        <v>466263</v>
      </c>
      <c r="L10" s="241">
        <v>511796</v>
      </c>
      <c r="M10" s="241">
        <v>91.1032911550696</v>
      </c>
      <c r="N10" s="242">
        <f aca="true" t="shared" si="4" ref="N10:N39">J10-J9</f>
        <v>2148</v>
      </c>
      <c r="O10" s="243">
        <f aca="true" t="shared" si="5" ref="O10:O39">100*(J10-J9)/J9</f>
        <v>0.22010203799321865</v>
      </c>
      <c r="P10" s="241">
        <v>219942</v>
      </c>
    </row>
    <row r="11" spans="1:16" ht="15.75" customHeight="1">
      <c r="A11" s="103">
        <v>4</v>
      </c>
      <c r="B11" s="88">
        <f t="shared" si="0"/>
        <v>818847</v>
      </c>
      <c r="C11" s="88">
        <v>406282</v>
      </c>
      <c r="D11" s="88">
        <v>412565</v>
      </c>
      <c r="E11" s="88">
        <v>98.47708845878832</v>
      </c>
      <c r="F11" s="88">
        <f t="shared" si="2"/>
        <v>12295</v>
      </c>
      <c r="G11" s="89">
        <f t="shared" si="3"/>
        <v>1.524390243902439</v>
      </c>
      <c r="H11" s="88">
        <v>153561</v>
      </c>
      <c r="I11" s="90" t="s">
        <v>180</v>
      </c>
      <c r="J11" s="241">
        <f t="shared" si="1"/>
        <v>982278</v>
      </c>
      <c r="K11" s="241">
        <v>468264</v>
      </c>
      <c r="L11" s="241">
        <v>514014</v>
      </c>
      <c r="M11" s="241">
        <v>91.09946421692794</v>
      </c>
      <c r="N11" s="242">
        <f t="shared" si="4"/>
        <v>4219</v>
      </c>
      <c r="O11" s="243">
        <f t="shared" si="5"/>
        <v>0.4313645700310513</v>
      </c>
      <c r="P11" s="241">
        <v>224085</v>
      </c>
    </row>
    <row r="12" spans="1:16" ht="15.75" customHeight="1">
      <c r="A12" s="103">
        <v>5</v>
      </c>
      <c r="B12" s="88">
        <f t="shared" si="0"/>
        <v>818472</v>
      </c>
      <c r="C12" s="88">
        <v>406172</v>
      </c>
      <c r="D12" s="88">
        <v>412300</v>
      </c>
      <c r="E12" s="88">
        <v>98</v>
      </c>
      <c r="F12" s="88">
        <f t="shared" si="2"/>
        <v>-375</v>
      </c>
      <c r="G12" s="89">
        <f t="shared" si="3"/>
        <v>-0.045796101103136484</v>
      </c>
      <c r="H12" s="88">
        <v>153594</v>
      </c>
      <c r="I12" s="91" t="s">
        <v>181</v>
      </c>
      <c r="J12" s="241">
        <f t="shared" si="1"/>
        <v>980499</v>
      </c>
      <c r="K12" s="241">
        <v>468518</v>
      </c>
      <c r="L12" s="241">
        <v>511981</v>
      </c>
      <c r="M12" s="241">
        <v>91.51081778425372</v>
      </c>
      <c r="N12" s="242">
        <f t="shared" si="4"/>
        <v>-1779</v>
      </c>
      <c r="O12" s="243">
        <f t="shared" si="5"/>
        <v>-0.18110962477017709</v>
      </c>
      <c r="P12" s="241">
        <v>230451</v>
      </c>
    </row>
    <row r="13" spans="1:16" s="111" customFormat="1" ht="15.75" customHeight="1">
      <c r="A13" s="103"/>
      <c r="B13" s="88"/>
      <c r="C13" s="88"/>
      <c r="D13" s="88"/>
      <c r="E13" s="88"/>
      <c r="F13" s="88"/>
      <c r="G13" s="89"/>
      <c r="H13" s="88"/>
      <c r="I13" s="91"/>
      <c r="J13" s="241"/>
      <c r="K13" s="241"/>
      <c r="L13" s="241"/>
      <c r="M13" s="241"/>
      <c r="N13" s="242"/>
      <c r="O13" s="243"/>
      <c r="P13" s="241"/>
    </row>
    <row r="14" spans="1:16" ht="15.75" customHeight="1">
      <c r="A14" s="103">
        <v>6</v>
      </c>
      <c r="B14" s="88">
        <f t="shared" si="0"/>
        <v>822041</v>
      </c>
      <c r="C14" s="88">
        <v>410556</v>
      </c>
      <c r="D14" s="88">
        <v>411485</v>
      </c>
      <c r="E14" s="88">
        <v>99.77423235354873</v>
      </c>
      <c r="F14" s="88">
        <f>B14-B12</f>
        <v>3569</v>
      </c>
      <c r="G14" s="89">
        <f>100*(B14-B12)/B12</f>
        <v>0.4360564564212337</v>
      </c>
      <c r="H14" s="88">
        <v>153621</v>
      </c>
      <c r="I14" s="90" t="s">
        <v>182</v>
      </c>
      <c r="J14" s="241">
        <f t="shared" si="1"/>
        <v>980230</v>
      </c>
      <c r="K14" s="241">
        <v>468814</v>
      </c>
      <c r="L14" s="241">
        <v>511416</v>
      </c>
      <c r="M14" s="241">
        <v>91.66979523519014</v>
      </c>
      <c r="N14" s="242">
        <f>J14-J12</f>
        <v>-269</v>
      </c>
      <c r="O14" s="243">
        <f>100*(J14-J12)/J12</f>
        <v>-0.02743501013259575</v>
      </c>
      <c r="P14" s="241">
        <v>235357</v>
      </c>
    </row>
    <row r="15" spans="1:16" ht="15.75" customHeight="1">
      <c r="A15" s="103">
        <v>7</v>
      </c>
      <c r="B15" s="88">
        <f t="shared" si="0"/>
        <v>797062</v>
      </c>
      <c r="C15" s="88">
        <v>392648</v>
      </c>
      <c r="D15" s="88">
        <v>404414</v>
      </c>
      <c r="E15" s="88">
        <v>97.09060517192778</v>
      </c>
      <c r="F15" s="88">
        <f t="shared" si="2"/>
        <v>-24979</v>
      </c>
      <c r="G15" s="89">
        <f t="shared" si="3"/>
        <v>-3.038656222743148</v>
      </c>
      <c r="H15" s="88">
        <v>155765</v>
      </c>
      <c r="I15" s="90" t="s">
        <v>183</v>
      </c>
      <c r="J15" s="241">
        <f t="shared" si="1"/>
        <v>982420</v>
      </c>
      <c r="K15" s="241">
        <v>470469</v>
      </c>
      <c r="L15" s="241">
        <v>511951</v>
      </c>
      <c r="M15" s="241">
        <v>91.89727141855373</v>
      </c>
      <c r="N15" s="242">
        <f t="shared" si="4"/>
        <v>2190</v>
      </c>
      <c r="O15" s="243">
        <f t="shared" si="5"/>
        <v>0.22341695316405333</v>
      </c>
      <c r="P15" s="241">
        <v>240728</v>
      </c>
    </row>
    <row r="16" spans="1:16" ht="15.75" customHeight="1">
      <c r="A16" s="103">
        <v>8</v>
      </c>
      <c r="B16" s="88">
        <f t="shared" si="0"/>
        <v>807444</v>
      </c>
      <c r="C16" s="88">
        <v>398523</v>
      </c>
      <c r="D16" s="88">
        <v>408921</v>
      </c>
      <c r="E16" s="88">
        <v>97.4572105614532</v>
      </c>
      <c r="F16" s="88">
        <f t="shared" si="2"/>
        <v>10382</v>
      </c>
      <c r="G16" s="89">
        <f t="shared" si="3"/>
        <v>1.3025335544788235</v>
      </c>
      <c r="H16" s="88">
        <v>153273</v>
      </c>
      <c r="I16" s="90" t="s">
        <v>184</v>
      </c>
      <c r="J16" s="241">
        <f t="shared" si="1"/>
        <v>983589</v>
      </c>
      <c r="K16" s="241">
        <v>471597</v>
      </c>
      <c r="L16" s="241">
        <v>511992</v>
      </c>
      <c r="M16" s="241">
        <v>92.11022828481696</v>
      </c>
      <c r="N16" s="242">
        <f t="shared" si="4"/>
        <v>1169</v>
      </c>
      <c r="O16" s="243">
        <f t="shared" si="5"/>
        <v>0.11899187720119704</v>
      </c>
      <c r="P16" s="241">
        <v>246269</v>
      </c>
    </row>
    <row r="17" spans="1:16" ht="15.75" customHeight="1">
      <c r="A17" s="104" t="s">
        <v>210</v>
      </c>
      <c r="B17" s="88">
        <f t="shared" si="0"/>
        <v>747360</v>
      </c>
      <c r="C17" s="88">
        <v>364375</v>
      </c>
      <c r="D17" s="88">
        <v>382985</v>
      </c>
      <c r="E17" s="88">
        <v>95.14080185908064</v>
      </c>
      <c r="F17" s="88">
        <f t="shared" si="2"/>
        <v>-60084</v>
      </c>
      <c r="G17" s="89">
        <f t="shared" si="3"/>
        <v>-7.44125908422132</v>
      </c>
      <c r="H17" s="88">
        <v>151766</v>
      </c>
      <c r="I17" s="90" t="s">
        <v>185</v>
      </c>
      <c r="J17" s="241">
        <f t="shared" si="1"/>
        <v>985147</v>
      </c>
      <c r="K17" s="241">
        <v>473918</v>
      </c>
      <c r="L17" s="241">
        <v>511229</v>
      </c>
      <c r="M17" s="241">
        <v>92.70170510671343</v>
      </c>
      <c r="N17" s="242">
        <f t="shared" si="4"/>
        <v>1558</v>
      </c>
      <c r="O17" s="243">
        <f t="shared" si="5"/>
        <v>0.15839949409763632</v>
      </c>
      <c r="P17" s="241">
        <v>249896</v>
      </c>
    </row>
    <row r="18" spans="1:16" ht="15.75" customHeight="1">
      <c r="A18" s="103">
        <v>10</v>
      </c>
      <c r="B18" s="88">
        <f t="shared" si="0"/>
        <v>749900</v>
      </c>
      <c r="C18" s="88">
        <v>365600</v>
      </c>
      <c r="D18" s="88">
        <v>384300</v>
      </c>
      <c r="E18" s="88">
        <v>95.13400988810825</v>
      </c>
      <c r="F18" s="88">
        <f t="shared" si="2"/>
        <v>2540</v>
      </c>
      <c r="G18" s="89">
        <f t="shared" si="3"/>
        <v>0.3398629843716549</v>
      </c>
      <c r="H18" s="88">
        <v>147374</v>
      </c>
      <c r="I18" s="91" t="s">
        <v>186</v>
      </c>
      <c r="J18" s="241">
        <f t="shared" si="1"/>
        <v>1002420</v>
      </c>
      <c r="K18" s="241">
        <v>480380</v>
      </c>
      <c r="L18" s="241">
        <v>522040</v>
      </c>
      <c r="M18" s="241">
        <v>92.01976860010727</v>
      </c>
      <c r="N18" s="242">
        <f t="shared" si="4"/>
        <v>17273</v>
      </c>
      <c r="O18" s="243">
        <f t="shared" si="5"/>
        <v>1.7533423945867976</v>
      </c>
      <c r="P18" s="241">
        <v>254543</v>
      </c>
    </row>
    <row r="19" spans="1:16" s="111" customFormat="1" ht="15.75" customHeight="1">
      <c r="A19" s="103"/>
      <c r="B19" s="88"/>
      <c r="C19" s="88"/>
      <c r="D19" s="88"/>
      <c r="E19" s="88"/>
      <c r="F19" s="88"/>
      <c r="G19" s="89"/>
      <c r="H19" s="88"/>
      <c r="I19" s="91"/>
      <c r="J19" s="241"/>
      <c r="K19" s="241"/>
      <c r="L19" s="241"/>
      <c r="M19" s="241"/>
      <c r="N19" s="242"/>
      <c r="O19" s="243"/>
      <c r="P19" s="241"/>
    </row>
    <row r="20" spans="1:16" ht="15.75" customHeight="1">
      <c r="A20" s="103">
        <v>11</v>
      </c>
      <c r="B20" s="88">
        <f t="shared" si="0"/>
        <v>752400</v>
      </c>
      <c r="C20" s="88">
        <v>366900</v>
      </c>
      <c r="D20" s="88">
        <v>385500</v>
      </c>
      <c r="E20" s="88">
        <v>95.1750972762646</v>
      </c>
      <c r="F20" s="88">
        <f>B20-B18</f>
        <v>2500</v>
      </c>
      <c r="G20" s="89">
        <f>100*(B20-B18)/B18</f>
        <v>0.33337778370449395</v>
      </c>
      <c r="H20" s="88">
        <v>147369</v>
      </c>
      <c r="I20" s="90" t="s">
        <v>187</v>
      </c>
      <c r="J20" s="241">
        <f t="shared" si="1"/>
        <v>1011571</v>
      </c>
      <c r="K20" s="241">
        <v>485212</v>
      </c>
      <c r="L20" s="241">
        <v>526359</v>
      </c>
      <c r="M20" s="241">
        <v>92.18271179936127</v>
      </c>
      <c r="N20" s="242">
        <f>J20-J18</f>
        <v>9151</v>
      </c>
      <c r="O20" s="243">
        <f>100*(J20-J18)/J18</f>
        <v>0.9128908042537061</v>
      </c>
      <c r="P20" s="241">
        <v>260198</v>
      </c>
    </row>
    <row r="21" spans="1:16" ht="15.75" customHeight="1">
      <c r="A21" s="103">
        <v>12</v>
      </c>
      <c r="B21" s="88">
        <f t="shared" si="0"/>
        <v>755500</v>
      </c>
      <c r="C21" s="88">
        <v>368400</v>
      </c>
      <c r="D21" s="88">
        <v>387100</v>
      </c>
      <c r="E21" s="88">
        <v>95.16920692327564</v>
      </c>
      <c r="F21" s="88">
        <f t="shared" si="2"/>
        <v>3100</v>
      </c>
      <c r="G21" s="89">
        <f t="shared" si="3"/>
        <v>0.4120148856990962</v>
      </c>
      <c r="H21" s="88">
        <v>148419</v>
      </c>
      <c r="I21" s="90" t="s">
        <v>188</v>
      </c>
      <c r="J21" s="241">
        <f t="shared" si="1"/>
        <v>1021994</v>
      </c>
      <c r="K21" s="241">
        <v>490898</v>
      </c>
      <c r="L21" s="241">
        <v>531096</v>
      </c>
      <c r="M21" s="241">
        <v>92.43112356334825</v>
      </c>
      <c r="N21" s="242">
        <f t="shared" si="4"/>
        <v>10423</v>
      </c>
      <c r="O21" s="243">
        <f t="shared" si="5"/>
        <v>1.0303775019252233</v>
      </c>
      <c r="P21" s="241">
        <v>266051</v>
      </c>
    </row>
    <row r="22" spans="1:16" ht="15.75" customHeight="1">
      <c r="A22" s="103">
        <v>13</v>
      </c>
      <c r="B22" s="88">
        <f t="shared" si="0"/>
        <v>761500</v>
      </c>
      <c r="C22" s="88">
        <v>371400</v>
      </c>
      <c r="D22" s="88">
        <v>390100</v>
      </c>
      <c r="E22" s="88">
        <v>95.2063573442707</v>
      </c>
      <c r="F22" s="88">
        <f t="shared" si="2"/>
        <v>6000</v>
      </c>
      <c r="G22" s="89">
        <f t="shared" si="3"/>
        <v>0.7941760423560555</v>
      </c>
      <c r="H22" s="88">
        <v>148631</v>
      </c>
      <c r="I22" s="90" t="s">
        <v>189</v>
      </c>
      <c r="J22" s="241">
        <f t="shared" si="1"/>
        <v>1035425</v>
      </c>
      <c r="K22" s="241">
        <v>498391</v>
      </c>
      <c r="L22" s="241">
        <v>537034</v>
      </c>
      <c r="M22" s="241">
        <v>92.80436620400198</v>
      </c>
      <c r="N22" s="242">
        <f t="shared" si="4"/>
        <v>13431</v>
      </c>
      <c r="O22" s="243">
        <f t="shared" si="5"/>
        <v>1.3141955823615403</v>
      </c>
      <c r="P22" s="241">
        <v>272882</v>
      </c>
    </row>
    <row r="23" spans="1:16" ht="15.75" customHeight="1">
      <c r="A23" s="104" t="s">
        <v>218</v>
      </c>
      <c r="B23" s="88">
        <f t="shared" si="0"/>
        <v>750854</v>
      </c>
      <c r="C23" s="88">
        <v>365597</v>
      </c>
      <c r="D23" s="88">
        <v>385257</v>
      </c>
      <c r="E23" s="88">
        <v>94.89691296978381</v>
      </c>
      <c r="F23" s="88">
        <f t="shared" si="2"/>
        <v>-10646</v>
      </c>
      <c r="G23" s="89">
        <f t="shared" si="3"/>
        <v>-1.3980302035456336</v>
      </c>
      <c r="H23" s="88">
        <v>154054</v>
      </c>
      <c r="I23" s="90" t="s">
        <v>190</v>
      </c>
      <c r="J23" s="241">
        <f t="shared" si="1"/>
        <v>1049243</v>
      </c>
      <c r="K23" s="241">
        <v>505954</v>
      </c>
      <c r="L23" s="241">
        <v>543289</v>
      </c>
      <c r="M23" s="241">
        <v>93.1279668831874</v>
      </c>
      <c r="N23" s="242">
        <f t="shared" si="4"/>
        <v>13818</v>
      </c>
      <c r="O23" s="243">
        <f t="shared" si="5"/>
        <v>1.334524470628003</v>
      </c>
      <c r="P23" s="241">
        <v>279180</v>
      </c>
    </row>
    <row r="24" spans="1:16" ht="15.75" customHeight="1">
      <c r="A24" s="112"/>
      <c r="B24" s="88"/>
      <c r="C24" s="88"/>
      <c r="D24" s="88"/>
      <c r="E24" s="88"/>
      <c r="F24" s="88"/>
      <c r="G24" s="89"/>
      <c r="H24" s="88"/>
      <c r="I24" s="90" t="s">
        <v>191</v>
      </c>
      <c r="J24" s="241">
        <f t="shared" si="1"/>
        <v>1069872</v>
      </c>
      <c r="K24" s="241">
        <v>518594</v>
      </c>
      <c r="L24" s="241">
        <v>551278</v>
      </c>
      <c r="M24" s="241">
        <v>94.0712308490453</v>
      </c>
      <c r="N24" s="242">
        <f>J24-J23</f>
        <v>20629</v>
      </c>
      <c r="O24" s="243">
        <f>100*(J24-J23)/J23</f>
        <v>1.9660841196939127</v>
      </c>
      <c r="P24" s="241">
        <v>290183</v>
      </c>
    </row>
    <row r="25" spans="1:16" ht="15.75" customHeight="1">
      <c r="A25" s="102" t="s">
        <v>209</v>
      </c>
      <c r="B25" s="88">
        <f t="shared" si="0"/>
        <v>751600</v>
      </c>
      <c r="C25" s="88">
        <v>365900</v>
      </c>
      <c r="D25" s="88">
        <v>385700</v>
      </c>
      <c r="E25" s="88">
        <v>94.86647653616801</v>
      </c>
      <c r="F25" s="88">
        <f>B25-B23</f>
        <v>746</v>
      </c>
      <c r="G25" s="89">
        <f>100*(B25-B23)/B23</f>
        <v>0.0993535361068863</v>
      </c>
      <c r="H25" s="88">
        <v>150527</v>
      </c>
      <c r="I25" s="90"/>
      <c r="J25" s="241"/>
      <c r="K25" s="241"/>
      <c r="L25" s="241"/>
      <c r="M25" s="241"/>
      <c r="N25" s="242"/>
      <c r="O25" s="243"/>
      <c r="P25" s="241"/>
    </row>
    <row r="26" spans="1:16" ht="15.75" customHeight="1">
      <c r="A26" s="103">
        <v>2</v>
      </c>
      <c r="B26" s="88">
        <f t="shared" si="0"/>
        <v>752300</v>
      </c>
      <c r="C26" s="88">
        <v>366200</v>
      </c>
      <c r="D26" s="88">
        <v>386100</v>
      </c>
      <c r="E26" s="88">
        <v>94.84589484589485</v>
      </c>
      <c r="F26" s="88">
        <f t="shared" si="2"/>
        <v>700</v>
      </c>
      <c r="G26" s="89">
        <f t="shared" si="3"/>
        <v>0.09313464608834486</v>
      </c>
      <c r="H26" s="88">
        <v>150530</v>
      </c>
      <c r="I26" s="90" t="s">
        <v>192</v>
      </c>
      <c r="J26" s="241">
        <f t="shared" si="1"/>
        <v>1081602</v>
      </c>
      <c r="K26" s="241">
        <v>524869</v>
      </c>
      <c r="L26" s="241">
        <v>556733</v>
      </c>
      <c r="M26" s="241">
        <v>94.27661015244291</v>
      </c>
      <c r="N26" s="242">
        <f>J26-J24</f>
        <v>11730</v>
      </c>
      <c r="O26" s="243">
        <f>100*(J26-J24)/J24</f>
        <v>1.0963928395172506</v>
      </c>
      <c r="P26" s="241">
        <v>295974</v>
      </c>
    </row>
    <row r="27" spans="1:16" ht="15.75" customHeight="1">
      <c r="A27" s="103">
        <v>3</v>
      </c>
      <c r="B27" s="88">
        <f t="shared" si="0"/>
        <v>753100</v>
      </c>
      <c r="C27" s="88">
        <v>366600</v>
      </c>
      <c r="D27" s="88">
        <v>386500</v>
      </c>
      <c r="E27" s="88">
        <v>94.85122897800777</v>
      </c>
      <c r="F27" s="88">
        <f t="shared" si="2"/>
        <v>800</v>
      </c>
      <c r="G27" s="89">
        <f t="shared" si="3"/>
        <v>0.10634055562940316</v>
      </c>
      <c r="H27" s="88">
        <v>151112</v>
      </c>
      <c r="I27" s="90" t="s">
        <v>193</v>
      </c>
      <c r="J27" s="241">
        <f t="shared" si="1"/>
        <v>1091519</v>
      </c>
      <c r="K27" s="241">
        <v>529802</v>
      </c>
      <c r="L27" s="241">
        <v>561717</v>
      </c>
      <c r="M27" s="241">
        <v>94.3183133143558</v>
      </c>
      <c r="N27" s="242">
        <f t="shared" si="4"/>
        <v>9917</v>
      </c>
      <c r="O27" s="243">
        <f t="shared" si="5"/>
        <v>0.9168807010342067</v>
      </c>
      <c r="P27" s="241">
        <v>300444</v>
      </c>
    </row>
    <row r="28" spans="1:16" ht="15.75" customHeight="1">
      <c r="A28" s="103">
        <v>4</v>
      </c>
      <c r="B28" s="88">
        <f t="shared" si="0"/>
        <v>753800</v>
      </c>
      <c r="C28" s="88">
        <v>366900</v>
      </c>
      <c r="D28" s="88">
        <v>386900</v>
      </c>
      <c r="E28" s="88">
        <v>94.83070560868441</v>
      </c>
      <c r="F28" s="88">
        <f t="shared" si="2"/>
        <v>700</v>
      </c>
      <c r="G28" s="89">
        <f t="shared" si="3"/>
        <v>0.09294914354003453</v>
      </c>
      <c r="H28" s="88">
        <v>151786</v>
      </c>
      <c r="I28" s="90" t="s">
        <v>194</v>
      </c>
      <c r="J28" s="241">
        <f t="shared" si="1"/>
        <v>1100512</v>
      </c>
      <c r="K28" s="241">
        <v>534410</v>
      </c>
      <c r="L28" s="241">
        <v>566102</v>
      </c>
      <c r="M28" s="241">
        <v>94.4017155918898</v>
      </c>
      <c r="N28" s="242">
        <f t="shared" si="4"/>
        <v>8993</v>
      </c>
      <c r="O28" s="243">
        <f t="shared" si="5"/>
        <v>0.8238977058576168</v>
      </c>
      <c r="P28" s="241">
        <v>303905</v>
      </c>
    </row>
    <row r="29" spans="1:16" ht="15.75" customHeight="1">
      <c r="A29" s="104" t="s">
        <v>211</v>
      </c>
      <c r="B29" s="88">
        <f t="shared" si="0"/>
        <v>756835</v>
      </c>
      <c r="C29" s="88">
        <v>368402</v>
      </c>
      <c r="D29" s="88">
        <v>388433</v>
      </c>
      <c r="E29" s="88">
        <v>94.84312609896688</v>
      </c>
      <c r="F29" s="88">
        <f t="shared" si="2"/>
        <v>3035</v>
      </c>
      <c r="G29" s="89">
        <f t="shared" si="3"/>
        <v>0.40262669143008756</v>
      </c>
      <c r="H29" s="88">
        <v>155084</v>
      </c>
      <c r="I29" s="90" t="s">
        <v>195</v>
      </c>
      <c r="J29" s="241">
        <f t="shared" si="1"/>
        <v>1109510</v>
      </c>
      <c r="K29" s="241">
        <v>539033</v>
      </c>
      <c r="L29" s="241">
        <v>570477</v>
      </c>
      <c r="M29" s="241">
        <v>94.4881213440682</v>
      </c>
      <c r="N29" s="242">
        <f t="shared" si="4"/>
        <v>8998</v>
      </c>
      <c r="O29" s="243">
        <f t="shared" si="5"/>
        <v>0.8176194353173796</v>
      </c>
      <c r="P29" s="241">
        <v>308136</v>
      </c>
    </row>
    <row r="30" spans="1:16" ht="15.75" customHeight="1">
      <c r="A30" s="112"/>
      <c r="B30" s="88"/>
      <c r="C30" s="88"/>
      <c r="D30" s="88"/>
      <c r="E30" s="88"/>
      <c r="F30" s="88"/>
      <c r="G30" s="89"/>
      <c r="H30" s="88"/>
      <c r="I30" s="90" t="s">
        <v>196</v>
      </c>
      <c r="J30" s="241">
        <f t="shared" si="1"/>
        <v>1119304</v>
      </c>
      <c r="K30" s="241">
        <v>542782</v>
      </c>
      <c r="L30" s="241">
        <v>576522</v>
      </c>
      <c r="M30" s="241">
        <v>94.14766478989527</v>
      </c>
      <c r="N30" s="242">
        <f t="shared" si="4"/>
        <v>9794</v>
      </c>
      <c r="O30" s="243">
        <f t="shared" si="5"/>
        <v>0.882732016836261</v>
      </c>
      <c r="P30" s="241">
        <v>322071</v>
      </c>
    </row>
    <row r="31" spans="1:16" ht="15.75" customHeight="1">
      <c r="A31" s="103">
        <v>6</v>
      </c>
      <c r="B31" s="88">
        <f t="shared" si="0"/>
        <v>758000</v>
      </c>
      <c r="C31" s="88">
        <v>368800</v>
      </c>
      <c r="D31" s="88">
        <v>389200</v>
      </c>
      <c r="E31" s="88">
        <v>94.7584789311408</v>
      </c>
      <c r="F31" s="88">
        <f>B31-B29</f>
        <v>1165</v>
      </c>
      <c r="G31" s="89">
        <f>100*(B31-B29)/B29</f>
        <v>0.15393051325586157</v>
      </c>
      <c r="H31" s="88">
        <v>151948</v>
      </c>
      <c r="I31" s="90"/>
      <c r="J31" s="241"/>
      <c r="K31" s="241"/>
      <c r="L31" s="241"/>
      <c r="M31" s="241"/>
      <c r="N31" s="242"/>
      <c r="O31" s="243"/>
      <c r="P31" s="241"/>
    </row>
    <row r="32" spans="1:16" ht="15.75" customHeight="1">
      <c r="A32" s="103">
        <v>7</v>
      </c>
      <c r="B32" s="88">
        <f t="shared" si="0"/>
        <v>759200</v>
      </c>
      <c r="C32" s="88">
        <v>369300</v>
      </c>
      <c r="D32" s="88">
        <v>389900</v>
      </c>
      <c r="E32" s="88">
        <v>94.71659399846115</v>
      </c>
      <c r="F32" s="88">
        <f t="shared" si="2"/>
        <v>1200</v>
      </c>
      <c r="G32" s="89">
        <f t="shared" si="3"/>
        <v>0.158311345646438</v>
      </c>
      <c r="H32" s="88">
        <v>152624</v>
      </c>
      <c r="I32" s="90" t="s">
        <v>197</v>
      </c>
      <c r="J32" s="241">
        <f t="shared" si="1"/>
        <v>1125799</v>
      </c>
      <c r="K32" s="241">
        <v>545879</v>
      </c>
      <c r="L32" s="241">
        <v>579920</v>
      </c>
      <c r="M32" s="241">
        <v>94.13005242102359</v>
      </c>
      <c r="N32" s="242">
        <f>J32-J30</f>
        <v>6495</v>
      </c>
      <c r="O32" s="243">
        <f>100*(J32-J30)/J30</f>
        <v>0.5802713114578345</v>
      </c>
      <c r="P32" s="241">
        <v>325873</v>
      </c>
    </row>
    <row r="33" spans="1:16" ht="15.75" customHeight="1">
      <c r="A33" s="103">
        <v>8</v>
      </c>
      <c r="B33" s="88">
        <f t="shared" si="0"/>
        <v>760400</v>
      </c>
      <c r="C33" s="88">
        <v>369800</v>
      </c>
      <c r="D33" s="88">
        <v>390600</v>
      </c>
      <c r="E33" s="88">
        <v>94.67485919098823</v>
      </c>
      <c r="F33" s="88">
        <f t="shared" si="2"/>
        <v>1200</v>
      </c>
      <c r="G33" s="89">
        <f t="shared" si="3"/>
        <v>0.15806111696522657</v>
      </c>
      <c r="H33" s="88">
        <v>153433</v>
      </c>
      <c r="I33" s="90" t="s">
        <v>198</v>
      </c>
      <c r="J33" s="241">
        <f t="shared" si="1"/>
        <v>1132621</v>
      </c>
      <c r="K33" s="241">
        <v>548980</v>
      </c>
      <c r="L33" s="241">
        <v>583641</v>
      </c>
      <c r="M33" s="241">
        <v>94.0612465539604</v>
      </c>
      <c r="N33" s="242">
        <f t="shared" si="4"/>
        <v>6822</v>
      </c>
      <c r="O33" s="243">
        <f t="shared" si="5"/>
        <v>0.6059696269049804</v>
      </c>
      <c r="P33" s="241">
        <v>329711</v>
      </c>
    </row>
    <row r="34" spans="1:16" ht="15.75" customHeight="1">
      <c r="A34" s="103">
        <v>9</v>
      </c>
      <c r="B34" s="88">
        <f t="shared" si="0"/>
        <v>761600</v>
      </c>
      <c r="C34" s="88">
        <v>370300</v>
      </c>
      <c r="D34" s="88">
        <v>391300</v>
      </c>
      <c r="E34" s="88">
        <v>94.63327370304114</v>
      </c>
      <c r="F34" s="88">
        <f t="shared" si="2"/>
        <v>1200</v>
      </c>
      <c r="G34" s="89">
        <f t="shared" si="3"/>
        <v>0.15781167806417676</v>
      </c>
      <c r="H34" s="88">
        <v>153888</v>
      </c>
      <c r="I34" s="90" t="s">
        <v>199</v>
      </c>
      <c r="J34" s="241">
        <f t="shared" si="1"/>
        <v>1138844</v>
      </c>
      <c r="K34" s="241">
        <v>551907</v>
      </c>
      <c r="L34" s="241">
        <v>586937</v>
      </c>
      <c r="M34" s="241">
        <v>94.03172742560105</v>
      </c>
      <c r="N34" s="242">
        <f t="shared" si="4"/>
        <v>6223</v>
      </c>
      <c r="O34" s="243">
        <f t="shared" si="5"/>
        <v>0.5494335704529583</v>
      </c>
      <c r="P34" s="241">
        <v>333603</v>
      </c>
    </row>
    <row r="35" spans="1:16" ht="15.75" customHeight="1">
      <c r="A35" s="104" t="s">
        <v>212</v>
      </c>
      <c r="B35" s="88">
        <f t="shared" si="0"/>
        <v>768416</v>
      </c>
      <c r="C35" s="88">
        <v>370907</v>
      </c>
      <c r="D35" s="88">
        <v>397509</v>
      </c>
      <c r="E35" s="88">
        <v>93.30782447693008</v>
      </c>
      <c r="F35" s="88">
        <f t="shared" si="2"/>
        <v>6816</v>
      </c>
      <c r="G35" s="89">
        <f t="shared" si="3"/>
        <v>0.8949579831932774</v>
      </c>
      <c r="H35" s="88">
        <v>158113</v>
      </c>
      <c r="I35" s="90" t="s">
        <v>200</v>
      </c>
      <c r="J35" s="241">
        <f t="shared" si="1"/>
        <v>1143722</v>
      </c>
      <c r="K35" s="241">
        <v>553858</v>
      </c>
      <c r="L35" s="241">
        <v>589864</v>
      </c>
      <c r="M35" s="241">
        <v>93.89588108445336</v>
      </c>
      <c r="N35" s="242">
        <f t="shared" si="4"/>
        <v>4878</v>
      </c>
      <c r="O35" s="243">
        <f t="shared" si="5"/>
        <v>0.4283290775558373</v>
      </c>
      <c r="P35" s="241">
        <v>336901</v>
      </c>
    </row>
    <row r="36" spans="1:16" ht="15.75" customHeight="1">
      <c r="A36" s="112"/>
      <c r="B36" s="88"/>
      <c r="C36" s="88"/>
      <c r="D36" s="88"/>
      <c r="E36" s="88"/>
      <c r="F36" s="88"/>
      <c r="G36" s="89"/>
      <c r="H36" s="88"/>
      <c r="I36" s="90" t="s">
        <v>201</v>
      </c>
      <c r="J36" s="241">
        <f t="shared" si="1"/>
        <v>1152325</v>
      </c>
      <c r="K36" s="241">
        <v>557664</v>
      </c>
      <c r="L36" s="241">
        <v>594661</v>
      </c>
      <c r="M36" s="241">
        <v>93.77847210427454</v>
      </c>
      <c r="N36" s="242">
        <f t="shared" si="4"/>
        <v>8603</v>
      </c>
      <c r="O36" s="243">
        <f t="shared" si="5"/>
        <v>0.7521932777370725</v>
      </c>
      <c r="P36" s="241">
        <v>338066</v>
      </c>
    </row>
    <row r="37" spans="1:16" ht="15.75" customHeight="1">
      <c r="A37" s="103">
        <v>11</v>
      </c>
      <c r="B37" s="88">
        <f t="shared" si="0"/>
        <v>770800</v>
      </c>
      <c r="C37" s="88">
        <v>371900</v>
      </c>
      <c r="D37" s="88">
        <v>398900</v>
      </c>
      <c r="E37" s="88">
        <v>93.23138631235899</v>
      </c>
      <c r="F37" s="88">
        <f>B37-B35</f>
        <v>2384</v>
      </c>
      <c r="G37" s="89">
        <f>100*(B37-B35)/B35</f>
        <v>0.3102486153333611</v>
      </c>
      <c r="H37" s="88">
        <v>155964</v>
      </c>
      <c r="I37" s="90"/>
      <c r="J37" s="241"/>
      <c r="K37" s="241"/>
      <c r="L37" s="241"/>
      <c r="M37" s="241"/>
      <c r="N37" s="242"/>
      <c r="O37" s="243"/>
      <c r="P37" s="241"/>
    </row>
    <row r="38" spans="1:16" ht="15.75" customHeight="1">
      <c r="A38" s="103">
        <v>12</v>
      </c>
      <c r="B38" s="88">
        <f t="shared" si="0"/>
        <v>773200</v>
      </c>
      <c r="C38" s="88">
        <v>373100</v>
      </c>
      <c r="D38" s="88">
        <v>400100</v>
      </c>
      <c r="E38" s="88">
        <v>93.25168707823045</v>
      </c>
      <c r="F38" s="88">
        <f t="shared" si="2"/>
        <v>2400</v>
      </c>
      <c r="G38" s="89">
        <f t="shared" si="3"/>
        <v>0.3113648157758173</v>
      </c>
      <c r="H38" s="88">
        <v>155828</v>
      </c>
      <c r="I38" s="90" t="s">
        <v>202</v>
      </c>
      <c r="J38" s="241">
        <f t="shared" si="1"/>
        <v>1155470</v>
      </c>
      <c r="K38" s="241">
        <v>559046</v>
      </c>
      <c r="L38" s="241">
        <v>596424</v>
      </c>
      <c r="M38" s="241">
        <v>93.73298190549005</v>
      </c>
      <c r="N38" s="242">
        <f>J38-J36</f>
        <v>3145</v>
      </c>
      <c r="O38" s="243">
        <f>100*(J38-J36)/J36</f>
        <v>0.2729264747358601</v>
      </c>
      <c r="P38" s="241">
        <v>341344</v>
      </c>
    </row>
    <row r="39" spans="1:16" ht="15.75" customHeight="1">
      <c r="A39" s="103">
        <v>13</v>
      </c>
      <c r="B39" s="88">
        <f t="shared" si="0"/>
        <v>775600</v>
      </c>
      <c r="C39" s="88">
        <v>374100</v>
      </c>
      <c r="D39" s="88">
        <v>401500</v>
      </c>
      <c r="E39" s="88">
        <v>93.17559153175591</v>
      </c>
      <c r="F39" s="88">
        <f t="shared" si="2"/>
        <v>2400</v>
      </c>
      <c r="G39" s="89">
        <f t="shared" si="3"/>
        <v>0.3103983445421624</v>
      </c>
      <c r="H39" s="88">
        <v>155771</v>
      </c>
      <c r="I39" s="90" t="s">
        <v>203</v>
      </c>
      <c r="J39" s="241">
        <f t="shared" si="1"/>
        <v>1157474</v>
      </c>
      <c r="K39" s="241">
        <v>559769</v>
      </c>
      <c r="L39" s="241">
        <v>597705</v>
      </c>
      <c r="M39" s="241">
        <v>93.65305627357978</v>
      </c>
      <c r="N39" s="242">
        <f t="shared" si="4"/>
        <v>2004</v>
      </c>
      <c r="O39" s="243">
        <f t="shared" si="5"/>
        <v>0.17343591785161017</v>
      </c>
      <c r="P39" s="241">
        <v>344754</v>
      </c>
    </row>
    <row r="40" spans="1:16" ht="15.75" customHeight="1">
      <c r="A40" s="103">
        <v>14</v>
      </c>
      <c r="B40" s="88">
        <f t="shared" si="0"/>
        <v>777100</v>
      </c>
      <c r="C40" s="88">
        <v>374200</v>
      </c>
      <c r="D40" s="88">
        <v>402900</v>
      </c>
      <c r="E40" s="88">
        <v>92.87664432861752</v>
      </c>
      <c r="F40" s="88">
        <f t="shared" si="2"/>
        <v>1500</v>
      </c>
      <c r="G40" s="89">
        <f t="shared" si="3"/>
        <v>0.1933986591026302</v>
      </c>
      <c r="H40" s="88">
        <v>156537</v>
      </c>
      <c r="I40" s="105" t="s">
        <v>219</v>
      </c>
      <c r="J40" s="247">
        <v>1159972</v>
      </c>
      <c r="K40" s="247">
        <v>560659</v>
      </c>
      <c r="L40" s="247">
        <v>599313</v>
      </c>
      <c r="M40" s="247">
        <v>93.55028173925811</v>
      </c>
      <c r="N40" s="248">
        <v>2498</v>
      </c>
      <c r="O40" s="249">
        <v>0.22</v>
      </c>
      <c r="P40" s="247">
        <v>348258</v>
      </c>
    </row>
    <row r="41" spans="1:16" ht="15.75" customHeight="1">
      <c r="A41" s="104" t="s">
        <v>213</v>
      </c>
      <c r="B41" s="88">
        <f t="shared" si="0"/>
        <v>757676</v>
      </c>
      <c r="C41" s="88">
        <v>363922</v>
      </c>
      <c r="D41" s="88">
        <v>393754</v>
      </c>
      <c r="E41" s="88">
        <v>92.42369601324685</v>
      </c>
      <c r="F41" s="88">
        <f t="shared" si="2"/>
        <v>-19424</v>
      </c>
      <c r="G41" s="89">
        <f t="shared" si="3"/>
        <v>-2.4995496075151205</v>
      </c>
      <c r="H41" s="88">
        <v>158886</v>
      </c>
      <c r="I41" s="92"/>
      <c r="J41" s="244"/>
      <c r="K41" s="244"/>
      <c r="L41" s="244"/>
      <c r="M41" s="244"/>
      <c r="N41" s="242"/>
      <c r="O41" s="243"/>
      <c r="P41" s="244"/>
    </row>
    <row r="42" spans="1:16" ht="15.75" customHeight="1">
      <c r="A42" s="112"/>
      <c r="B42" s="88"/>
      <c r="C42" s="88"/>
      <c r="D42" s="88"/>
      <c r="E42" s="88"/>
      <c r="F42" s="88"/>
      <c r="G42" s="89"/>
      <c r="H42" s="88"/>
      <c r="I42" s="92"/>
      <c r="J42" s="244"/>
      <c r="K42" s="244"/>
      <c r="L42" s="244"/>
      <c r="M42" s="244"/>
      <c r="N42" s="242"/>
      <c r="O42" s="243"/>
      <c r="P42" s="244"/>
    </row>
    <row r="43" spans="1:16" ht="15.75" customHeight="1">
      <c r="A43" s="103">
        <v>16</v>
      </c>
      <c r="B43" s="88">
        <f t="shared" si="0"/>
        <v>757700</v>
      </c>
      <c r="C43" s="88">
        <v>360900</v>
      </c>
      <c r="D43" s="88">
        <v>396800</v>
      </c>
      <c r="E43" s="88">
        <v>90.95262096774194</v>
      </c>
      <c r="F43" s="88">
        <f>B43-B41</f>
        <v>24</v>
      </c>
      <c r="G43" s="89">
        <f>100*(B43-B41)/B41</f>
        <v>0.0031675808656998505</v>
      </c>
      <c r="H43" s="88" t="s">
        <v>2</v>
      </c>
      <c r="I43" s="92"/>
      <c r="J43" s="244"/>
      <c r="K43" s="244"/>
      <c r="L43" s="244"/>
      <c r="M43" s="244"/>
      <c r="N43" s="242"/>
      <c r="O43" s="243"/>
      <c r="P43" s="244"/>
    </row>
    <row r="44" spans="1:16" ht="15.75" customHeight="1">
      <c r="A44" s="103">
        <v>17</v>
      </c>
      <c r="B44" s="88">
        <f t="shared" si="0"/>
        <v>761800</v>
      </c>
      <c r="C44" s="88">
        <v>355700</v>
      </c>
      <c r="D44" s="88">
        <v>406100</v>
      </c>
      <c r="E44" s="88">
        <v>87.58926372814578</v>
      </c>
      <c r="F44" s="88">
        <f t="shared" si="2"/>
        <v>4100</v>
      </c>
      <c r="G44" s="89">
        <f t="shared" si="3"/>
        <v>0.5411112577537284</v>
      </c>
      <c r="H44" s="88" t="s">
        <v>2</v>
      </c>
      <c r="I44" s="92"/>
      <c r="J44" s="244"/>
      <c r="K44" s="244"/>
      <c r="L44" s="244"/>
      <c r="M44" s="244"/>
      <c r="N44" s="242"/>
      <c r="O44" s="243"/>
      <c r="P44" s="244"/>
    </row>
    <row r="45" spans="1:16" ht="15.75" customHeight="1">
      <c r="A45" s="103">
        <v>18</v>
      </c>
      <c r="B45" s="88">
        <f t="shared" si="0"/>
        <v>761600</v>
      </c>
      <c r="C45" s="88">
        <v>347700</v>
      </c>
      <c r="D45" s="88">
        <v>413900</v>
      </c>
      <c r="E45" s="88">
        <v>84.00579850205364</v>
      </c>
      <c r="F45" s="88">
        <f t="shared" si="2"/>
        <v>-200</v>
      </c>
      <c r="G45" s="89">
        <f t="shared" si="3"/>
        <v>-0.026253609871357313</v>
      </c>
      <c r="H45" s="88" t="s">
        <v>2</v>
      </c>
      <c r="I45" s="92"/>
      <c r="J45" s="244"/>
      <c r="K45" s="244"/>
      <c r="L45" s="244"/>
      <c r="M45" s="244"/>
      <c r="N45" s="242"/>
      <c r="O45" s="243"/>
      <c r="P45" s="244"/>
    </row>
    <row r="46" spans="1:16" ht="15.75" customHeight="1">
      <c r="A46" s="103">
        <v>19</v>
      </c>
      <c r="B46" s="88">
        <f t="shared" si="0"/>
        <v>743672</v>
      </c>
      <c r="C46" s="88">
        <v>333341</v>
      </c>
      <c r="D46" s="88">
        <v>410331</v>
      </c>
      <c r="E46" s="88">
        <v>84</v>
      </c>
      <c r="F46" s="88">
        <f t="shared" si="2"/>
        <v>-17928</v>
      </c>
      <c r="G46" s="89">
        <f t="shared" si="3"/>
        <v>-2.3539915966386555</v>
      </c>
      <c r="H46" s="88">
        <v>169117</v>
      </c>
      <c r="I46" s="92"/>
      <c r="J46" s="244"/>
      <c r="K46" s="244"/>
      <c r="L46" s="244"/>
      <c r="M46" s="244"/>
      <c r="N46" s="242"/>
      <c r="O46" s="243"/>
      <c r="P46" s="244"/>
    </row>
    <row r="47" spans="1:16" ht="15.75" customHeight="1">
      <c r="A47" s="103">
        <v>20</v>
      </c>
      <c r="B47" s="88">
        <f t="shared" si="0"/>
        <v>887510</v>
      </c>
      <c r="C47" s="88">
        <v>405264</v>
      </c>
      <c r="D47" s="88">
        <v>482246</v>
      </c>
      <c r="E47" s="88">
        <v>84.03677791002931</v>
      </c>
      <c r="F47" s="88">
        <f t="shared" si="2"/>
        <v>143838</v>
      </c>
      <c r="G47" s="89">
        <f t="shared" si="3"/>
        <v>19.341591454297056</v>
      </c>
      <c r="H47" s="88">
        <v>186375</v>
      </c>
      <c r="I47" s="92"/>
      <c r="J47" s="244"/>
      <c r="K47" s="244"/>
      <c r="L47" s="244"/>
      <c r="M47" s="244"/>
      <c r="N47" s="242"/>
      <c r="O47" s="243"/>
      <c r="P47" s="244"/>
    </row>
    <row r="48" spans="1:16" ht="15.75" customHeight="1">
      <c r="A48" s="103"/>
      <c r="B48" s="88"/>
      <c r="C48" s="88"/>
      <c r="D48" s="88"/>
      <c r="E48" s="88"/>
      <c r="F48" s="88"/>
      <c r="G48" s="89"/>
      <c r="H48" s="88"/>
      <c r="I48" s="106" t="s">
        <v>300</v>
      </c>
      <c r="J48" s="241">
        <f aca="true" t="shared" si="6" ref="J48:J65">SUM(K48:L48)</f>
        <v>1158593</v>
      </c>
      <c r="K48" s="241">
        <v>560310</v>
      </c>
      <c r="L48" s="241">
        <v>598283</v>
      </c>
      <c r="M48" s="241">
        <v>94</v>
      </c>
      <c r="N48" s="242">
        <v>216</v>
      </c>
      <c r="O48" s="243">
        <v>0.02</v>
      </c>
      <c r="P48" s="241">
        <v>345479</v>
      </c>
    </row>
    <row r="49" spans="1:16" ht="15.75" customHeight="1">
      <c r="A49" s="103">
        <v>21</v>
      </c>
      <c r="B49" s="88">
        <f t="shared" si="0"/>
        <v>877197</v>
      </c>
      <c r="C49" s="88">
        <v>407430</v>
      </c>
      <c r="D49" s="88">
        <v>469767</v>
      </c>
      <c r="E49" s="88">
        <v>86.73023009279068</v>
      </c>
      <c r="F49" s="88">
        <f>B49-B47</f>
        <v>-10313</v>
      </c>
      <c r="G49" s="89">
        <f>100*(B49-B47)/B47</f>
        <v>-1.162015075886469</v>
      </c>
      <c r="H49" s="88">
        <v>187181</v>
      </c>
      <c r="I49" s="537" t="s">
        <v>123</v>
      </c>
      <c r="J49" s="241">
        <f t="shared" si="6"/>
        <v>1158764</v>
      </c>
      <c r="K49" s="241">
        <v>560375</v>
      </c>
      <c r="L49" s="241">
        <v>598389</v>
      </c>
      <c r="M49" s="241">
        <v>94</v>
      </c>
      <c r="N49" s="242">
        <f>J49-J48</f>
        <v>171</v>
      </c>
      <c r="O49" s="243">
        <f>100*(J49-J48)/J48</f>
        <v>0.014759281300681085</v>
      </c>
      <c r="P49" s="241">
        <v>345656</v>
      </c>
    </row>
    <row r="50" spans="1:16" ht="15.75" customHeight="1">
      <c r="A50" s="104" t="s">
        <v>214</v>
      </c>
      <c r="B50" s="88">
        <f t="shared" si="0"/>
        <v>927743</v>
      </c>
      <c r="C50" s="88">
        <v>443872</v>
      </c>
      <c r="D50" s="88">
        <v>483871</v>
      </c>
      <c r="E50" s="88">
        <v>91.73354055109729</v>
      </c>
      <c r="F50" s="88">
        <f t="shared" si="2"/>
        <v>50546</v>
      </c>
      <c r="G50" s="89">
        <f t="shared" si="3"/>
        <v>5.762217609043351</v>
      </c>
      <c r="H50" s="88">
        <v>195354</v>
      </c>
      <c r="I50" s="107" t="s">
        <v>124</v>
      </c>
      <c r="J50" s="241">
        <f t="shared" si="6"/>
        <v>1158916</v>
      </c>
      <c r="K50" s="241">
        <v>560399</v>
      </c>
      <c r="L50" s="241">
        <v>598517</v>
      </c>
      <c r="M50" s="241">
        <v>94</v>
      </c>
      <c r="N50" s="242">
        <f>J50-J49</f>
        <v>152</v>
      </c>
      <c r="O50" s="243">
        <f>100*(J50-J49)/J49</f>
        <v>0.01311742511848832</v>
      </c>
      <c r="P50" s="241">
        <v>345660</v>
      </c>
    </row>
    <row r="51" spans="1:16" ht="15.75" customHeight="1">
      <c r="A51" s="103">
        <v>23</v>
      </c>
      <c r="B51" s="88">
        <f t="shared" si="0"/>
        <v>942000</v>
      </c>
      <c r="C51" s="88">
        <v>450800</v>
      </c>
      <c r="D51" s="88">
        <v>491200</v>
      </c>
      <c r="E51" s="88">
        <v>91.77524429967427</v>
      </c>
      <c r="F51" s="88">
        <f t="shared" si="2"/>
        <v>14257</v>
      </c>
      <c r="G51" s="89">
        <f t="shared" si="3"/>
        <v>1.5367402394844263</v>
      </c>
      <c r="H51" s="88">
        <v>194824</v>
      </c>
      <c r="I51" s="107" t="s">
        <v>125</v>
      </c>
      <c r="J51" s="241">
        <f t="shared" si="6"/>
        <v>1156152</v>
      </c>
      <c r="K51" s="241">
        <v>558550</v>
      </c>
      <c r="L51" s="241">
        <v>597602</v>
      </c>
      <c r="M51" s="241">
        <v>93</v>
      </c>
      <c r="N51" s="242">
        <f>J51-J50</f>
        <v>-2764</v>
      </c>
      <c r="O51" s="243">
        <f>100*(J51-J50)/J50</f>
        <v>-0.23849873502479904</v>
      </c>
      <c r="P51" s="241">
        <v>344398</v>
      </c>
    </row>
    <row r="52" spans="1:16" ht="15.75" customHeight="1">
      <c r="A52" s="103">
        <v>24</v>
      </c>
      <c r="B52" s="88">
        <f t="shared" si="0"/>
        <v>965100</v>
      </c>
      <c r="C52" s="88">
        <v>463700</v>
      </c>
      <c r="D52" s="88">
        <v>501400</v>
      </c>
      <c r="E52" s="88">
        <v>92.48105305145593</v>
      </c>
      <c r="F52" s="88">
        <f t="shared" si="2"/>
        <v>23100</v>
      </c>
      <c r="G52" s="89">
        <f t="shared" si="3"/>
        <v>2.4522292993630574</v>
      </c>
      <c r="H52" s="88">
        <v>196218</v>
      </c>
      <c r="I52" s="108"/>
      <c r="J52" s="244"/>
      <c r="K52" s="244"/>
      <c r="L52" s="244"/>
      <c r="M52" s="244"/>
      <c r="N52" s="242"/>
      <c r="O52" s="243"/>
      <c r="P52" s="244"/>
    </row>
    <row r="53" spans="1:16" ht="15.75" customHeight="1">
      <c r="A53" s="104" t="s">
        <v>215</v>
      </c>
      <c r="B53" s="88">
        <f t="shared" si="0"/>
        <v>957279</v>
      </c>
      <c r="C53" s="88">
        <v>460859</v>
      </c>
      <c r="D53" s="88">
        <v>496420</v>
      </c>
      <c r="E53" s="88">
        <v>92.83650940735667</v>
      </c>
      <c r="F53" s="88">
        <f t="shared" si="2"/>
        <v>-7821</v>
      </c>
      <c r="G53" s="89">
        <f t="shared" si="3"/>
        <v>-0.8103823437985701</v>
      </c>
      <c r="H53" s="88">
        <v>194652</v>
      </c>
      <c r="I53" s="107" t="s">
        <v>126</v>
      </c>
      <c r="J53" s="241">
        <f t="shared" si="6"/>
        <v>1197632</v>
      </c>
      <c r="K53" s="241">
        <v>599522</v>
      </c>
      <c r="L53" s="241">
        <v>598110</v>
      </c>
      <c r="M53" s="241">
        <v>94</v>
      </c>
      <c r="N53" s="242">
        <v>1480</v>
      </c>
      <c r="O53" s="243">
        <v>0.13</v>
      </c>
      <c r="P53" s="241">
        <v>346889</v>
      </c>
    </row>
    <row r="54" spans="1:16" ht="15.75" customHeight="1">
      <c r="A54" s="112"/>
      <c r="B54" s="88"/>
      <c r="C54" s="88"/>
      <c r="D54" s="88"/>
      <c r="E54" s="88"/>
      <c r="F54" s="88"/>
      <c r="G54" s="89"/>
      <c r="H54" s="88"/>
      <c r="I54" s="107" t="s">
        <v>127</v>
      </c>
      <c r="J54" s="241">
        <f t="shared" si="6"/>
        <v>1158203</v>
      </c>
      <c r="K54" s="241">
        <v>559824</v>
      </c>
      <c r="L54" s="241">
        <v>598379</v>
      </c>
      <c r="M54" s="78">
        <v>94</v>
      </c>
      <c r="N54" s="242">
        <v>570</v>
      </c>
      <c r="O54" s="243">
        <v>0.05</v>
      </c>
      <c r="P54" s="241">
        <v>347446</v>
      </c>
    </row>
    <row r="55" spans="1:16" ht="15.75" customHeight="1">
      <c r="A55" s="103">
        <v>26</v>
      </c>
      <c r="B55" s="88">
        <f t="shared" si="0"/>
        <v>960100</v>
      </c>
      <c r="C55" s="88">
        <v>462200</v>
      </c>
      <c r="D55" s="88">
        <v>497900</v>
      </c>
      <c r="E55" s="88">
        <v>92.82988551918056</v>
      </c>
      <c r="F55" s="88">
        <f>B55-B53</f>
        <v>2821</v>
      </c>
      <c r="G55" s="89">
        <f>100*(B55-B53)/B53</f>
        <v>0.294689427011352</v>
      </c>
      <c r="H55" s="88">
        <v>195709</v>
      </c>
      <c r="I55" s="107" t="s">
        <v>128</v>
      </c>
      <c r="J55" s="241">
        <f t="shared" si="6"/>
        <v>1158510</v>
      </c>
      <c r="K55" s="241">
        <v>559943</v>
      </c>
      <c r="L55" s="241">
        <v>598567</v>
      </c>
      <c r="M55" s="78">
        <v>94</v>
      </c>
      <c r="N55" s="242">
        <f>J55-J54</f>
        <v>307</v>
      </c>
      <c r="O55" s="243">
        <f>100*(J55-J54)/J54</f>
        <v>0.02650657958924299</v>
      </c>
      <c r="P55" s="241">
        <v>347719</v>
      </c>
    </row>
    <row r="56" spans="1:16" ht="15.75" customHeight="1">
      <c r="A56" s="103">
        <v>27</v>
      </c>
      <c r="B56" s="88">
        <f t="shared" si="0"/>
        <v>959300</v>
      </c>
      <c r="C56" s="88">
        <v>461600</v>
      </c>
      <c r="D56" s="88">
        <v>497700</v>
      </c>
      <c r="E56" s="88">
        <v>92.74663451878642</v>
      </c>
      <c r="F56" s="88">
        <f t="shared" si="2"/>
        <v>-800</v>
      </c>
      <c r="G56" s="89">
        <f t="shared" si="3"/>
        <v>-0.08332465368190814</v>
      </c>
      <c r="H56" s="88">
        <v>195490</v>
      </c>
      <c r="I56" s="107" t="s">
        <v>129</v>
      </c>
      <c r="J56" s="241">
        <f t="shared" si="6"/>
        <v>1158814</v>
      </c>
      <c r="K56" s="241">
        <v>560089</v>
      </c>
      <c r="L56" s="241">
        <v>598725</v>
      </c>
      <c r="M56" s="78">
        <v>94</v>
      </c>
      <c r="N56" s="242">
        <f>J56-J55</f>
        <v>304</v>
      </c>
      <c r="O56" s="243">
        <f>100*(J56-J55)/J55</f>
        <v>0.02624060215276519</v>
      </c>
      <c r="P56" s="241">
        <v>347726</v>
      </c>
    </row>
    <row r="57" spans="1:16" ht="15.75" customHeight="1">
      <c r="A57" s="103">
        <v>28</v>
      </c>
      <c r="B57" s="88">
        <f t="shared" si="0"/>
        <v>958000</v>
      </c>
      <c r="C57" s="88">
        <v>461100</v>
      </c>
      <c r="D57" s="88">
        <v>496900</v>
      </c>
      <c r="E57" s="88">
        <v>92.79533105252565</v>
      </c>
      <c r="F57" s="88">
        <f t="shared" si="2"/>
        <v>-1300</v>
      </c>
      <c r="G57" s="89">
        <f t="shared" si="3"/>
        <v>-0.13551548003752736</v>
      </c>
      <c r="H57" s="88">
        <v>196079</v>
      </c>
      <c r="I57" s="107"/>
      <c r="J57" s="241" t="s">
        <v>175</v>
      </c>
      <c r="K57" s="241"/>
      <c r="L57" s="241"/>
      <c r="M57" s="78" t="s">
        <v>175</v>
      </c>
      <c r="N57" s="245" t="s">
        <v>175</v>
      </c>
      <c r="O57" s="246" t="s">
        <v>175</v>
      </c>
      <c r="P57" s="241"/>
    </row>
    <row r="58" spans="1:16" ht="15.75" customHeight="1">
      <c r="A58" s="103">
        <v>29</v>
      </c>
      <c r="B58" s="88">
        <f t="shared" si="0"/>
        <v>962400</v>
      </c>
      <c r="C58" s="88">
        <v>462700</v>
      </c>
      <c r="D58" s="88">
        <v>499700</v>
      </c>
      <c r="E58" s="88">
        <v>92.59555733440064</v>
      </c>
      <c r="F58" s="88">
        <f t="shared" si="2"/>
        <v>4400</v>
      </c>
      <c r="G58" s="89">
        <f t="shared" si="3"/>
        <v>0.4592901878914405</v>
      </c>
      <c r="H58" s="88">
        <v>197301</v>
      </c>
      <c r="I58" s="107" t="s">
        <v>130</v>
      </c>
      <c r="J58" s="241">
        <f t="shared" si="6"/>
        <v>1159482</v>
      </c>
      <c r="K58" s="241">
        <v>560437</v>
      </c>
      <c r="L58" s="241">
        <v>599045</v>
      </c>
      <c r="M58" s="78">
        <v>94</v>
      </c>
      <c r="N58" s="242">
        <f>J58-J56</f>
        <v>668</v>
      </c>
      <c r="O58" s="243">
        <f>100*(J58-J56)/J56</f>
        <v>0.05764514408697168</v>
      </c>
      <c r="P58" s="241">
        <v>347892</v>
      </c>
    </row>
    <row r="59" spans="1:16" ht="15.75" customHeight="1">
      <c r="A59" s="104" t="s">
        <v>216</v>
      </c>
      <c r="B59" s="88">
        <f t="shared" si="0"/>
        <v>966187</v>
      </c>
      <c r="C59" s="88">
        <v>463477</v>
      </c>
      <c r="D59" s="88">
        <v>502710</v>
      </c>
      <c r="E59" s="88">
        <v>92.1956993097412</v>
      </c>
      <c r="F59" s="88">
        <f t="shared" si="2"/>
        <v>3787</v>
      </c>
      <c r="G59" s="89">
        <f t="shared" si="3"/>
        <v>0.3934954280964256</v>
      </c>
      <c r="H59" s="88">
        <v>198161</v>
      </c>
      <c r="I59" s="107" t="s">
        <v>131</v>
      </c>
      <c r="J59" s="241">
        <f t="shared" si="6"/>
        <v>1159972</v>
      </c>
      <c r="K59" s="241">
        <v>560659</v>
      </c>
      <c r="L59" s="241">
        <v>599313</v>
      </c>
      <c r="M59" s="78">
        <v>94</v>
      </c>
      <c r="N59" s="242">
        <f>J59-J58</f>
        <v>490</v>
      </c>
      <c r="O59" s="243">
        <f>100*(J59-J58)/J58</f>
        <v>0.04226025069815659</v>
      </c>
      <c r="P59" s="241">
        <v>348258</v>
      </c>
    </row>
    <row r="60" spans="1:16" ht="15.75" customHeight="1">
      <c r="A60" s="104"/>
      <c r="B60" s="88"/>
      <c r="C60" s="88"/>
      <c r="D60" s="88"/>
      <c r="E60" s="88"/>
      <c r="F60" s="88"/>
      <c r="G60" s="89"/>
      <c r="H60" s="88"/>
      <c r="I60" s="107" t="s">
        <v>132</v>
      </c>
      <c r="J60" s="241">
        <f t="shared" si="6"/>
        <v>1120574</v>
      </c>
      <c r="K60" s="241">
        <v>561004</v>
      </c>
      <c r="L60" s="241">
        <v>559570</v>
      </c>
      <c r="M60" s="78">
        <v>94</v>
      </c>
      <c r="N60" s="242">
        <v>602</v>
      </c>
      <c r="O60" s="243">
        <v>0.05</v>
      </c>
      <c r="P60" s="241">
        <v>348684</v>
      </c>
    </row>
    <row r="61" spans="1:16" ht="15.75" customHeight="1">
      <c r="A61" s="103">
        <v>31</v>
      </c>
      <c r="B61" s="88">
        <f t="shared" si="0"/>
        <v>968531</v>
      </c>
      <c r="C61" s="88">
        <v>463670</v>
      </c>
      <c r="D61" s="88">
        <v>504861</v>
      </c>
      <c r="E61" s="88">
        <v>91.84112062528102</v>
      </c>
      <c r="F61" s="88">
        <f>B61-B59</f>
        <v>2344</v>
      </c>
      <c r="G61" s="89">
        <f>100*(B61-B59)/B59</f>
        <v>0.2426031399718688</v>
      </c>
      <c r="H61" s="88">
        <v>199927</v>
      </c>
      <c r="I61" s="107" t="s">
        <v>133</v>
      </c>
      <c r="J61" s="241">
        <f t="shared" si="6"/>
        <v>1160788</v>
      </c>
      <c r="K61" s="241">
        <v>561121</v>
      </c>
      <c r="L61" s="241">
        <v>599667</v>
      </c>
      <c r="M61" s="78">
        <v>94</v>
      </c>
      <c r="N61" s="242">
        <v>214</v>
      </c>
      <c r="O61" s="243">
        <v>0.02</v>
      </c>
      <c r="P61" s="241">
        <v>348889</v>
      </c>
    </row>
    <row r="62" spans="1:16" ht="15.75" customHeight="1">
      <c r="A62" s="103">
        <v>32</v>
      </c>
      <c r="B62" s="88">
        <f t="shared" si="0"/>
        <v>971390</v>
      </c>
      <c r="C62" s="88">
        <v>463818</v>
      </c>
      <c r="D62" s="88">
        <v>507572</v>
      </c>
      <c r="E62" s="88">
        <v>91.37974513960582</v>
      </c>
      <c r="F62" s="88">
        <f t="shared" si="2"/>
        <v>2859</v>
      </c>
      <c r="G62" s="89">
        <f t="shared" si="3"/>
        <v>0.29518931247425223</v>
      </c>
      <c r="H62" s="88">
        <v>199795</v>
      </c>
      <c r="I62" s="91"/>
      <c r="J62" s="241" t="s">
        <v>175</v>
      </c>
      <c r="K62" s="241"/>
      <c r="L62" s="241"/>
      <c r="M62" s="78" t="s">
        <v>175</v>
      </c>
      <c r="N62" s="245" t="s">
        <v>175</v>
      </c>
      <c r="O62" s="246" t="s">
        <v>175</v>
      </c>
      <c r="P62" s="241"/>
    </row>
    <row r="63" spans="1:16" ht="15.75" customHeight="1">
      <c r="A63" s="103">
        <v>33</v>
      </c>
      <c r="B63" s="88">
        <f t="shared" si="0"/>
        <v>973808</v>
      </c>
      <c r="C63" s="535">
        <v>464779</v>
      </c>
      <c r="D63" s="88">
        <v>509029</v>
      </c>
      <c r="E63" s="88">
        <v>91.11052611933701</v>
      </c>
      <c r="F63" s="88">
        <f t="shared" si="2"/>
        <v>2418</v>
      </c>
      <c r="G63" s="89">
        <f t="shared" si="3"/>
        <v>0.2489216483595672</v>
      </c>
      <c r="H63" s="88">
        <v>201747</v>
      </c>
      <c r="I63" s="106" t="s">
        <v>301</v>
      </c>
      <c r="J63" s="241">
        <f t="shared" si="6"/>
        <v>1161181</v>
      </c>
      <c r="K63" s="241">
        <v>561355</v>
      </c>
      <c r="L63" s="241">
        <v>599826</v>
      </c>
      <c r="M63" s="78">
        <v>94</v>
      </c>
      <c r="N63" s="242">
        <f>J63-J61</f>
        <v>393</v>
      </c>
      <c r="O63" s="243">
        <f>100*(J63-J61)/J61</f>
        <v>0.033856311402254334</v>
      </c>
      <c r="P63" s="241">
        <v>349080</v>
      </c>
    </row>
    <row r="64" spans="1:16" ht="15.75" customHeight="1">
      <c r="A64" s="103">
        <v>34</v>
      </c>
      <c r="B64" s="88">
        <f t="shared" si="0"/>
        <v>974420</v>
      </c>
      <c r="C64" s="88">
        <v>464363</v>
      </c>
      <c r="D64" s="88">
        <v>510057</v>
      </c>
      <c r="E64" s="88">
        <v>91.04139341289307</v>
      </c>
      <c r="F64" s="88">
        <f t="shared" si="2"/>
        <v>612</v>
      </c>
      <c r="G64" s="89">
        <f t="shared" si="3"/>
        <v>0.06284606411120057</v>
      </c>
      <c r="H64" s="88">
        <v>202454</v>
      </c>
      <c r="I64" s="107" t="s">
        <v>123</v>
      </c>
      <c r="J64" s="241">
        <f t="shared" si="6"/>
        <v>1161470</v>
      </c>
      <c r="K64" s="241">
        <v>561449</v>
      </c>
      <c r="L64" s="241">
        <v>600021</v>
      </c>
      <c r="M64" s="78">
        <v>94</v>
      </c>
      <c r="N64" s="242">
        <f>J64-J63</f>
        <v>289</v>
      </c>
      <c r="O64" s="243">
        <f>100*(J64-J63)/J63</f>
        <v>0.024888454082524603</v>
      </c>
      <c r="P64" s="241">
        <v>349239</v>
      </c>
    </row>
    <row r="65" spans="1:16" ht="15.75" customHeight="1">
      <c r="A65" s="104" t="s">
        <v>217</v>
      </c>
      <c r="B65" s="88">
        <f t="shared" si="0"/>
        <v>973418</v>
      </c>
      <c r="C65" s="88">
        <v>464889</v>
      </c>
      <c r="D65" s="88">
        <v>508529</v>
      </c>
      <c r="E65" s="88">
        <v>91.41838518550564</v>
      </c>
      <c r="F65" s="88">
        <f t="shared" si="2"/>
        <v>-1002</v>
      </c>
      <c r="G65" s="89">
        <f t="shared" si="3"/>
        <v>-0.10283040167484248</v>
      </c>
      <c r="H65" s="88">
        <v>211265</v>
      </c>
      <c r="I65" s="107" t="s">
        <v>124</v>
      </c>
      <c r="J65" s="241">
        <f t="shared" si="6"/>
        <v>1161710</v>
      </c>
      <c r="K65" s="241">
        <v>561521</v>
      </c>
      <c r="L65" s="241">
        <v>600189</v>
      </c>
      <c r="M65" s="78">
        <v>94</v>
      </c>
      <c r="N65" s="242">
        <f>J65-J64</f>
        <v>240</v>
      </c>
      <c r="O65" s="243">
        <f>100*(J65-J64)/J64</f>
        <v>0.02066346956873617</v>
      </c>
      <c r="P65" s="241">
        <v>349320</v>
      </c>
    </row>
    <row r="66" spans="1:16" ht="15.75" customHeight="1">
      <c r="A66" s="93"/>
      <c r="B66" s="59"/>
      <c r="C66" s="59"/>
      <c r="D66" s="59"/>
      <c r="E66" s="59"/>
      <c r="F66" s="57"/>
      <c r="G66" s="58"/>
      <c r="H66" s="59"/>
      <c r="I66" s="107"/>
      <c r="J66" s="110"/>
      <c r="K66" s="110"/>
      <c r="L66" s="110"/>
      <c r="M66" s="113"/>
      <c r="N66" s="88"/>
      <c r="O66" s="89"/>
      <c r="P66" s="110"/>
    </row>
    <row r="67" spans="1:16" ht="15.75" customHeight="1">
      <c r="A67" s="94"/>
      <c r="B67" s="60"/>
      <c r="C67" s="60"/>
      <c r="D67" s="60"/>
      <c r="E67" s="60"/>
      <c r="F67" s="61"/>
      <c r="G67" s="62"/>
      <c r="H67" s="60"/>
      <c r="I67" s="87"/>
      <c r="J67" s="30" t="s">
        <v>175</v>
      </c>
      <c r="K67" s="95"/>
      <c r="L67" s="95"/>
      <c r="M67" s="32" t="s">
        <v>175</v>
      </c>
      <c r="N67" s="34" t="s">
        <v>175</v>
      </c>
      <c r="O67" s="28" t="s">
        <v>175</v>
      </c>
      <c r="P67" s="95"/>
    </row>
    <row r="68" spans="1:16" ht="15.75" customHeight="1">
      <c r="A68" s="84" t="s">
        <v>204</v>
      </c>
      <c r="O68" s="27" t="s">
        <v>175</v>
      </c>
      <c r="P68" s="96"/>
    </row>
    <row r="69" spans="1:16" ht="15.75" customHeight="1">
      <c r="A69" s="86" t="s">
        <v>114</v>
      </c>
      <c r="J69" s="29" t="s">
        <v>175</v>
      </c>
      <c r="K69" s="96"/>
      <c r="L69" s="96"/>
      <c r="M69" s="31" t="s">
        <v>175</v>
      </c>
      <c r="N69" s="33" t="s">
        <v>175</v>
      </c>
      <c r="O69" s="27" t="s">
        <v>175</v>
      </c>
      <c r="P69" s="96"/>
    </row>
    <row r="70" spans="1:16" ht="15.75" customHeight="1">
      <c r="A70" s="86" t="s">
        <v>135</v>
      </c>
      <c r="J70" s="29" t="s">
        <v>175</v>
      </c>
      <c r="K70" s="96"/>
      <c r="L70" s="96"/>
      <c r="M70" s="31" t="s">
        <v>175</v>
      </c>
      <c r="N70" s="33" t="s">
        <v>175</v>
      </c>
      <c r="O70" s="27" t="s">
        <v>175</v>
      </c>
      <c r="P70" s="96"/>
    </row>
    <row r="71" spans="10:16" ht="15.75" customHeight="1">
      <c r="J71" s="29" t="s">
        <v>175</v>
      </c>
      <c r="K71" s="96"/>
      <c r="L71" s="96"/>
      <c r="M71" s="31" t="s">
        <v>175</v>
      </c>
      <c r="N71" s="33" t="s">
        <v>175</v>
      </c>
      <c r="O71" s="27" t="s">
        <v>175</v>
      </c>
      <c r="P71" s="96"/>
    </row>
    <row r="72" spans="10:16" ht="15.75" customHeight="1">
      <c r="J72" s="29" t="s">
        <v>175</v>
      </c>
      <c r="K72" s="96"/>
      <c r="L72" s="96"/>
      <c r="M72" s="31" t="s">
        <v>175</v>
      </c>
      <c r="N72" s="33" t="s">
        <v>175</v>
      </c>
      <c r="O72" s="27" t="s">
        <v>175</v>
      </c>
      <c r="P72" s="96"/>
    </row>
    <row r="73" spans="9:16" ht="15.75" customHeight="1">
      <c r="I73" s="97"/>
      <c r="J73" s="29" t="s">
        <v>175</v>
      </c>
      <c r="K73" s="96"/>
      <c r="L73" s="96"/>
      <c r="M73" s="31" t="s">
        <v>175</v>
      </c>
      <c r="N73" s="33" t="s">
        <v>175</v>
      </c>
      <c r="O73" s="27" t="s">
        <v>175</v>
      </c>
      <c r="P73" s="96"/>
    </row>
    <row r="74" spans="9:16" ht="15.75" customHeight="1">
      <c r="I74" s="98"/>
      <c r="J74" s="29" t="s">
        <v>175</v>
      </c>
      <c r="K74" s="96"/>
      <c r="L74" s="96"/>
      <c r="M74" s="31" t="s">
        <v>175</v>
      </c>
      <c r="N74" s="33" t="s">
        <v>175</v>
      </c>
      <c r="O74" s="27" t="s">
        <v>175</v>
      </c>
      <c r="P74" s="96"/>
    </row>
    <row r="75" spans="9:16" ht="15.75" customHeight="1">
      <c r="I75" s="97"/>
      <c r="J75" s="29" t="s">
        <v>175</v>
      </c>
      <c r="K75" s="96"/>
      <c r="L75" s="96"/>
      <c r="M75" s="31" t="s">
        <v>175</v>
      </c>
      <c r="N75" s="33" t="s">
        <v>175</v>
      </c>
      <c r="O75" s="27" t="s">
        <v>175</v>
      </c>
      <c r="P75" s="96"/>
    </row>
    <row r="76" ht="15.75" customHeight="1">
      <c r="I76" s="99"/>
    </row>
    <row r="77" spans="15:16" ht="15.75" customHeight="1">
      <c r="O77" s="100"/>
      <c r="P77" s="100"/>
    </row>
    <row r="78" spans="15:16" ht="15.75" customHeight="1">
      <c r="O78" s="100"/>
      <c r="P78" s="100"/>
    </row>
  </sheetData>
  <sheetProtection/>
  <mergeCells count="20">
    <mergeCell ref="A2:P2"/>
    <mergeCell ref="A3:P3"/>
    <mergeCell ref="B5:G5"/>
    <mergeCell ref="J5:O5"/>
    <mergeCell ref="K6:K7"/>
    <mergeCell ref="G6:G7"/>
    <mergeCell ref="C6:C7"/>
    <mergeCell ref="B6:B7"/>
    <mergeCell ref="J6:J7"/>
    <mergeCell ref="A5:A7"/>
    <mergeCell ref="D6:D7"/>
    <mergeCell ref="O6:O7"/>
    <mergeCell ref="H5:H7"/>
    <mergeCell ref="F6:F7"/>
    <mergeCell ref="I5:I7"/>
    <mergeCell ref="P5:P7"/>
    <mergeCell ref="M6:M7"/>
    <mergeCell ref="E6:E7"/>
    <mergeCell ref="L6:L7"/>
    <mergeCell ref="N6:N7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28">
      <selection activeCell="H46" sqref="H46"/>
    </sheetView>
  </sheetViews>
  <sheetFormatPr defaultColWidth="10.59765625" defaultRowHeight="15"/>
  <cols>
    <col min="1" max="1" width="2.8984375" style="115" customWidth="1"/>
    <col min="2" max="2" width="3.19921875" style="115" customWidth="1"/>
    <col min="3" max="3" width="14.69921875" style="115" customWidth="1"/>
    <col min="4" max="4" width="15.3984375" style="115" bestFit="1" customWidth="1"/>
    <col min="5" max="6" width="12.59765625" style="115" customWidth="1"/>
    <col min="7" max="7" width="15.3984375" style="115" bestFit="1" customWidth="1"/>
    <col min="8" max="15" width="12.59765625" style="115" customWidth="1"/>
    <col min="16" max="20" width="14.69921875" style="115" customWidth="1"/>
    <col min="21" max="16384" width="10.59765625" style="115" customWidth="1"/>
  </cols>
  <sheetData>
    <row r="1" spans="1:20" s="114" customFormat="1" ht="19.5" customHeight="1">
      <c r="A1" s="2" t="s">
        <v>7</v>
      </c>
      <c r="T1" s="3" t="s">
        <v>8</v>
      </c>
    </row>
    <row r="2" spans="1:20" ht="19.5" customHeight="1">
      <c r="A2" s="364" t="s">
        <v>222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</row>
    <row r="3" spans="1:20" ht="18" thickBot="1">
      <c r="A3" s="5"/>
      <c r="B3" s="5"/>
      <c r="C3" s="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" customHeight="1">
      <c r="A4" s="355" t="s">
        <v>9</v>
      </c>
      <c r="B4" s="356"/>
      <c r="C4" s="357"/>
      <c r="D4" s="348" t="s">
        <v>223</v>
      </c>
      <c r="E4" s="360"/>
      <c r="F4" s="361"/>
      <c r="G4" s="348" t="s">
        <v>224</v>
      </c>
      <c r="H4" s="360"/>
      <c r="I4" s="361"/>
      <c r="J4" s="348" t="s">
        <v>230</v>
      </c>
      <c r="K4" s="349"/>
      <c r="L4" s="344" t="s">
        <v>231</v>
      </c>
      <c r="M4" s="344" t="s">
        <v>232</v>
      </c>
      <c r="N4" s="348" t="s">
        <v>225</v>
      </c>
      <c r="O4" s="349"/>
      <c r="P4" s="350" t="s">
        <v>10</v>
      </c>
      <c r="Q4" s="344" t="s">
        <v>229</v>
      </c>
      <c r="R4" s="344" t="s">
        <v>226</v>
      </c>
      <c r="S4" s="344" t="s">
        <v>227</v>
      </c>
      <c r="T4" s="346" t="s">
        <v>228</v>
      </c>
    </row>
    <row r="5" spans="1:20" ht="24" customHeight="1">
      <c r="A5" s="358"/>
      <c r="B5" s="358"/>
      <c r="C5" s="359"/>
      <c r="D5" s="63" t="s">
        <v>173</v>
      </c>
      <c r="E5" s="63" t="s">
        <v>0</v>
      </c>
      <c r="F5" s="63" t="s">
        <v>1</v>
      </c>
      <c r="G5" s="63" t="s">
        <v>173</v>
      </c>
      <c r="H5" s="63" t="s">
        <v>0</v>
      </c>
      <c r="I5" s="63" t="s">
        <v>1</v>
      </c>
      <c r="J5" s="64" t="s">
        <v>11</v>
      </c>
      <c r="K5" s="64" t="s">
        <v>12</v>
      </c>
      <c r="L5" s="345"/>
      <c r="M5" s="345"/>
      <c r="N5" s="64" t="s">
        <v>13</v>
      </c>
      <c r="O5" s="64" t="s">
        <v>14</v>
      </c>
      <c r="P5" s="351"/>
      <c r="Q5" s="345"/>
      <c r="R5" s="345"/>
      <c r="S5" s="345"/>
      <c r="T5" s="347"/>
    </row>
    <row r="6" spans="1:20" ht="15" customHeight="1">
      <c r="A6" s="65"/>
      <c r="B6" s="65"/>
      <c r="C6" s="66"/>
      <c r="D6" s="67" t="s">
        <v>15</v>
      </c>
      <c r="E6" s="67" t="s">
        <v>15</v>
      </c>
      <c r="F6" s="67" t="s">
        <v>15</v>
      </c>
      <c r="G6" s="67" t="s">
        <v>15</v>
      </c>
      <c r="H6" s="67" t="s">
        <v>15</v>
      </c>
      <c r="I6" s="67" t="s">
        <v>15</v>
      </c>
      <c r="J6" s="67" t="s">
        <v>15</v>
      </c>
      <c r="K6" s="67" t="s">
        <v>16</v>
      </c>
      <c r="L6" s="67" t="s">
        <v>17</v>
      </c>
      <c r="M6" s="67" t="s">
        <v>17</v>
      </c>
      <c r="N6" s="67" t="s">
        <v>17</v>
      </c>
      <c r="O6" s="67" t="s">
        <v>174</v>
      </c>
      <c r="P6" s="67" t="s">
        <v>16</v>
      </c>
      <c r="Q6" s="67" t="s">
        <v>15</v>
      </c>
      <c r="R6" s="67" t="s">
        <v>16</v>
      </c>
      <c r="S6" s="67" t="s">
        <v>15</v>
      </c>
      <c r="T6" s="67" t="s">
        <v>18</v>
      </c>
    </row>
    <row r="7" spans="1:20" s="118" customFormat="1" ht="15" customHeight="1">
      <c r="A7" s="352" t="s">
        <v>19</v>
      </c>
      <c r="B7" s="353"/>
      <c r="C7" s="354"/>
      <c r="D7" s="272">
        <f>SUM(D8:D9)</f>
        <v>1159972</v>
      </c>
      <c r="E7" s="272">
        <f aca="true" t="shared" si="0" ref="E7:N7">SUM(E8:E9)</f>
        <v>560659</v>
      </c>
      <c r="F7" s="272">
        <f t="shared" si="0"/>
        <v>599313</v>
      </c>
      <c r="G7" s="272">
        <f t="shared" si="0"/>
        <v>1157455</v>
      </c>
      <c r="H7" s="272">
        <f t="shared" si="0"/>
        <v>559750</v>
      </c>
      <c r="I7" s="272">
        <f t="shared" si="0"/>
        <v>597705</v>
      </c>
      <c r="J7" s="272">
        <f t="shared" si="0"/>
        <v>2517</v>
      </c>
      <c r="K7" s="273">
        <f>100*(D7-G7)/G7</f>
        <v>0.21745985805063694</v>
      </c>
      <c r="L7" s="272">
        <f t="shared" si="0"/>
        <v>348258</v>
      </c>
      <c r="M7" s="272">
        <f t="shared" si="0"/>
        <v>344754</v>
      </c>
      <c r="N7" s="272">
        <f t="shared" si="0"/>
        <v>3504</v>
      </c>
      <c r="O7" s="273">
        <f>100*(L7-M7)/M7</f>
        <v>1.0163768948293566</v>
      </c>
      <c r="P7" s="117">
        <v>100</v>
      </c>
      <c r="Q7" s="274">
        <f>D7/L7</f>
        <v>3.330783499589385</v>
      </c>
      <c r="R7" s="117">
        <v>93.6</v>
      </c>
      <c r="S7" s="275">
        <v>276.34</v>
      </c>
      <c r="T7" s="275">
        <v>4197.65</v>
      </c>
    </row>
    <row r="8" spans="1:20" s="118" customFormat="1" ht="15" customHeight="1">
      <c r="A8" s="352" t="s">
        <v>20</v>
      </c>
      <c r="B8" s="353"/>
      <c r="C8" s="354"/>
      <c r="D8" s="272">
        <f>SUM(D14:D21)</f>
        <v>802748</v>
      </c>
      <c r="E8" s="272">
        <f aca="true" t="shared" si="1" ref="E8:T8">SUM(E14:E21)</f>
        <v>387633</v>
      </c>
      <c r="F8" s="272">
        <f t="shared" si="1"/>
        <v>415115</v>
      </c>
      <c r="G8" s="272">
        <f t="shared" si="1"/>
        <v>799844</v>
      </c>
      <c r="H8" s="272">
        <f t="shared" si="1"/>
        <v>386360</v>
      </c>
      <c r="I8" s="272">
        <f t="shared" si="1"/>
        <v>413484</v>
      </c>
      <c r="J8" s="272">
        <f t="shared" si="1"/>
        <v>2904</v>
      </c>
      <c r="K8" s="273">
        <f aca="true" t="shared" si="2" ref="K8:K23">100*(D8-G8)/G8</f>
        <v>0.36307079880576715</v>
      </c>
      <c r="L8" s="272">
        <f t="shared" si="1"/>
        <v>249094</v>
      </c>
      <c r="M8" s="272">
        <f t="shared" si="1"/>
        <v>246172</v>
      </c>
      <c r="N8" s="272">
        <f t="shared" si="1"/>
        <v>2922</v>
      </c>
      <c r="O8" s="273">
        <f aca="true" t="shared" si="3" ref="O8:O21">100*(L8-M8)/M8</f>
        <v>1.186974960596656</v>
      </c>
      <c r="P8" s="117">
        <v>69.2</v>
      </c>
      <c r="Q8" s="274">
        <f aca="true" t="shared" si="4" ref="Q8:Q21">D8/L8</f>
        <v>3.222670959557436</v>
      </c>
      <c r="R8" s="117">
        <v>93.4</v>
      </c>
      <c r="S8" s="275">
        <v>446.17</v>
      </c>
      <c r="T8" s="275">
        <f t="shared" si="1"/>
        <v>1799.213</v>
      </c>
    </row>
    <row r="9" spans="1:20" s="118" customFormat="1" ht="15" customHeight="1">
      <c r="A9" s="352" t="s">
        <v>21</v>
      </c>
      <c r="B9" s="353"/>
      <c r="C9" s="354"/>
      <c r="D9" s="272">
        <f>SUM(D23,D26,D32,D42,D49,D55,D63,D69)</f>
        <v>357224</v>
      </c>
      <c r="E9" s="272">
        <f aca="true" t="shared" si="5" ref="E9:T9">SUM(E23,E26,E32,E42,E49,E55,E63,E69)</f>
        <v>173026</v>
      </c>
      <c r="F9" s="272">
        <f t="shared" si="5"/>
        <v>184198</v>
      </c>
      <c r="G9" s="272">
        <f t="shared" si="5"/>
        <v>357611</v>
      </c>
      <c r="H9" s="272">
        <f t="shared" si="5"/>
        <v>173390</v>
      </c>
      <c r="I9" s="272">
        <f t="shared" si="5"/>
        <v>184221</v>
      </c>
      <c r="J9" s="276">
        <f t="shared" si="5"/>
        <v>-387</v>
      </c>
      <c r="K9" s="273">
        <f t="shared" si="2"/>
        <v>-0.10821814765205769</v>
      </c>
      <c r="L9" s="272">
        <f t="shared" si="5"/>
        <v>99164</v>
      </c>
      <c r="M9" s="272">
        <f t="shared" si="5"/>
        <v>98582</v>
      </c>
      <c r="N9" s="272">
        <f t="shared" si="5"/>
        <v>582</v>
      </c>
      <c r="O9" s="273">
        <f t="shared" si="3"/>
        <v>0.5903714674078432</v>
      </c>
      <c r="P9" s="117">
        <v>30.8</v>
      </c>
      <c r="Q9" s="274">
        <f t="shared" si="4"/>
        <v>3.6023556935984833</v>
      </c>
      <c r="R9" s="117">
        <v>93.9</v>
      </c>
      <c r="S9" s="275">
        <v>148.94</v>
      </c>
      <c r="T9" s="275">
        <f t="shared" si="5"/>
        <v>2398.443</v>
      </c>
    </row>
    <row r="10" spans="1:20" s="121" customFormat="1" ht="15" customHeight="1">
      <c r="A10" s="119"/>
      <c r="B10" s="119"/>
      <c r="C10" s="120"/>
      <c r="D10" s="277"/>
      <c r="E10" s="277"/>
      <c r="F10" s="277"/>
      <c r="G10" s="277"/>
      <c r="H10" s="277"/>
      <c r="I10" s="277"/>
      <c r="J10" s="278"/>
      <c r="K10" s="279"/>
      <c r="L10" s="277"/>
      <c r="M10" s="277"/>
      <c r="N10" s="248"/>
      <c r="O10" s="249"/>
      <c r="P10" s="280"/>
      <c r="Q10" s="274"/>
      <c r="R10" s="281"/>
      <c r="S10" s="282"/>
      <c r="T10" s="283"/>
    </row>
    <row r="11" spans="1:20" s="118" customFormat="1" ht="15" customHeight="1">
      <c r="A11" s="352" t="s">
        <v>22</v>
      </c>
      <c r="B11" s="353"/>
      <c r="C11" s="354"/>
      <c r="D11" s="272">
        <f>SUM(D14,D16,D19,D21,D23,D26,D32,D42)</f>
        <v>886191</v>
      </c>
      <c r="E11" s="272">
        <f aca="true" t="shared" si="6" ref="E11:T11">SUM(E14,E16,E19,E21,E23,E26,E32,E42)</f>
        <v>430905</v>
      </c>
      <c r="F11" s="272">
        <f t="shared" si="6"/>
        <v>455286</v>
      </c>
      <c r="G11" s="272">
        <f t="shared" si="6"/>
        <v>881064</v>
      </c>
      <c r="H11" s="272">
        <f t="shared" si="6"/>
        <v>428502</v>
      </c>
      <c r="I11" s="272">
        <f t="shared" si="6"/>
        <v>452562</v>
      </c>
      <c r="J11" s="272">
        <f t="shared" si="6"/>
        <v>5127</v>
      </c>
      <c r="K11" s="273">
        <f t="shared" si="2"/>
        <v>0.5819100542071859</v>
      </c>
      <c r="L11" s="272">
        <f t="shared" si="6"/>
        <v>272371</v>
      </c>
      <c r="M11" s="272">
        <f t="shared" si="6"/>
        <v>268900</v>
      </c>
      <c r="N11" s="272">
        <f t="shared" si="6"/>
        <v>3471</v>
      </c>
      <c r="O11" s="273">
        <f t="shared" si="3"/>
        <v>1.29081442915582</v>
      </c>
      <c r="P11" s="117">
        <v>76.4</v>
      </c>
      <c r="Q11" s="274">
        <f t="shared" si="4"/>
        <v>3.253617308744323</v>
      </c>
      <c r="R11" s="117">
        <v>94.6</v>
      </c>
      <c r="S11" s="275">
        <v>400.47</v>
      </c>
      <c r="T11" s="275">
        <f t="shared" si="6"/>
        <v>2212.8529999999996</v>
      </c>
    </row>
    <row r="12" spans="1:20" s="118" customFormat="1" ht="15" customHeight="1">
      <c r="A12" s="352" t="s">
        <v>23</v>
      </c>
      <c r="B12" s="353"/>
      <c r="C12" s="354"/>
      <c r="D12" s="272">
        <f aca="true" t="shared" si="7" ref="D12:J12">SUM(D15,D17,D18,D20,D49,D55,D63,D69)</f>
        <v>273781</v>
      </c>
      <c r="E12" s="272">
        <f t="shared" si="7"/>
        <v>129754</v>
      </c>
      <c r="F12" s="272">
        <f t="shared" si="7"/>
        <v>144027</v>
      </c>
      <c r="G12" s="272">
        <f t="shared" si="7"/>
        <v>276391</v>
      </c>
      <c r="H12" s="272">
        <f t="shared" si="7"/>
        <v>131248</v>
      </c>
      <c r="I12" s="272">
        <f t="shared" si="7"/>
        <v>145143</v>
      </c>
      <c r="J12" s="276">
        <f t="shared" si="7"/>
        <v>-2610</v>
      </c>
      <c r="K12" s="273">
        <f t="shared" si="2"/>
        <v>-0.9443143951865293</v>
      </c>
      <c r="L12" s="272">
        <f>SUM(L15,L17,L18,L20,L49,L55,L63,L69)</f>
        <v>75887</v>
      </c>
      <c r="M12" s="272">
        <f>SUM(M15,M17,M18,M20,M49,M55,M63,M69)</f>
        <v>75854</v>
      </c>
      <c r="N12" s="272">
        <f>SUM(N15,N17,N18,N20,N49,N55,N63,N69)</f>
        <v>33</v>
      </c>
      <c r="O12" s="273">
        <f t="shared" si="3"/>
        <v>0.043504627310359374</v>
      </c>
      <c r="P12" s="117">
        <v>23.6</v>
      </c>
      <c r="Q12" s="274">
        <f t="shared" si="4"/>
        <v>3.607745727199652</v>
      </c>
      <c r="R12" s="117">
        <v>90.1</v>
      </c>
      <c r="S12" s="275">
        <v>137.94</v>
      </c>
      <c r="T12" s="275">
        <f>SUM(T15,T17,T18,T20,T49,T55,T63,T69)</f>
        <v>1984.8029999999999</v>
      </c>
    </row>
    <row r="13" spans="1:20" ht="15" customHeight="1">
      <c r="A13" s="70"/>
      <c r="B13" s="70"/>
      <c r="C13" s="69"/>
      <c r="D13" s="252"/>
      <c r="E13" s="252"/>
      <c r="F13" s="252"/>
      <c r="G13" s="252"/>
      <c r="H13" s="252"/>
      <c r="I13" s="252"/>
      <c r="J13" s="253"/>
      <c r="K13" s="124"/>
      <c r="L13" s="252"/>
      <c r="M13" s="252"/>
      <c r="N13" s="88"/>
      <c r="O13" s="89"/>
      <c r="P13" s="254"/>
      <c r="Q13" s="258"/>
      <c r="R13" s="255"/>
      <c r="S13" s="256"/>
      <c r="T13" s="257"/>
    </row>
    <row r="14" spans="1:20" ht="15" customHeight="1">
      <c r="A14" s="71"/>
      <c r="B14" s="362" t="s">
        <v>24</v>
      </c>
      <c r="C14" s="363"/>
      <c r="D14" s="199">
        <v>437202</v>
      </c>
      <c r="E14" s="199">
        <v>213198</v>
      </c>
      <c r="F14" s="199">
        <v>224004</v>
      </c>
      <c r="G14" s="199">
        <v>434708</v>
      </c>
      <c r="H14" s="199">
        <v>211930</v>
      </c>
      <c r="I14" s="199">
        <v>222778</v>
      </c>
      <c r="J14" s="253">
        <v>2494</v>
      </c>
      <c r="K14" s="250">
        <f t="shared" si="2"/>
        <v>0.5737184500860347</v>
      </c>
      <c r="L14" s="199">
        <v>146641</v>
      </c>
      <c r="M14" s="199">
        <v>144506</v>
      </c>
      <c r="N14" s="88">
        <v>2135</v>
      </c>
      <c r="O14" s="250">
        <f t="shared" si="3"/>
        <v>1.4774473032261637</v>
      </c>
      <c r="P14" s="254">
        <v>37.7</v>
      </c>
      <c r="Q14" s="251">
        <f t="shared" si="4"/>
        <v>2.9814444800567372</v>
      </c>
      <c r="R14" s="255">
        <v>95.2</v>
      </c>
      <c r="S14" s="256">
        <v>934.01</v>
      </c>
      <c r="T14" s="259">
        <v>468.09</v>
      </c>
    </row>
    <row r="15" spans="1:20" ht="15" customHeight="1">
      <c r="A15" s="71"/>
      <c r="B15" s="362" t="s">
        <v>25</v>
      </c>
      <c r="C15" s="363"/>
      <c r="D15" s="199">
        <v>50409</v>
      </c>
      <c r="E15" s="199">
        <v>23915</v>
      </c>
      <c r="F15" s="199">
        <v>26494</v>
      </c>
      <c r="G15" s="199">
        <v>50479</v>
      </c>
      <c r="H15" s="199">
        <v>23989</v>
      </c>
      <c r="I15" s="199">
        <v>26490</v>
      </c>
      <c r="J15" s="253">
        <v>-70</v>
      </c>
      <c r="K15" s="250">
        <f t="shared" si="2"/>
        <v>-0.13867152677350977</v>
      </c>
      <c r="L15" s="199">
        <v>14527</v>
      </c>
      <c r="M15" s="199">
        <v>14402</v>
      </c>
      <c r="N15" s="88">
        <v>125</v>
      </c>
      <c r="O15" s="250">
        <f t="shared" si="3"/>
        <v>0.8679350090265241</v>
      </c>
      <c r="P15" s="254">
        <v>4.3</v>
      </c>
      <c r="Q15" s="251">
        <f t="shared" si="4"/>
        <v>3.4700213395745854</v>
      </c>
      <c r="R15" s="255">
        <v>90.3</v>
      </c>
      <c r="S15" s="256">
        <v>347.79</v>
      </c>
      <c r="T15" s="259">
        <v>144.94</v>
      </c>
    </row>
    <row r="16" spans="1:20" ht="15" customHeight="1">
      <c r="A16" s="71"/>
      <c r="B16" s="362" t="s">
        <v>26</v>
      </c>
      <c r="C16" s="363"/>
      <c r="D16" s="199">
        <v>106116</v>
      </c>
      <c r="E16" s="199">
        <v>51418</v>
      </c>
      <c r="F16" s="199">
        <v>54698</v>
      </c>
      <c r="G16" s="199">
        <v>106057</v>
      </c>
      <c r="H16" s="199">
        <v>51508</v>
      </c>
      <c r="I16" s="199">
        <v>54549</v>
      </c>
      <c r="J16" s="253">
        <v>59</v>
      </c>
      <c r="K16" s="250">
        <f t="shared" si="2"/>
        <v>0.05563046286430882</v>
      </c>
      <c r="L16" s="199">
        <v>28517</v>
      </c>
      <c r="M16" s="199">
        <v>28422</v>
      </c>
      <c r="N16" s="88">
        <v>95</v>
      </c>
      <c r="O16" s="250">
        <f t="shared" si="3"/>
        <v>0.3342481176553374</v>
      </c>
      <c r="P16" s="254">
        <v>9.1</v>
      </c>
      <c r="Q16" s="251">
        <f t="shared" si="4"/>
        <v>3.721148788441982</v>
      </c>
      <c r="R16" s="255">
        <v>94</v>
      </c>
      <c r="S16" s="256">
        <v>283.19</v>
      </c>
      <c r="T16" s="259">
        <v>374.72</v>
      </c>
    </row>
    <row r="17" spans="1:20" ht="15" customHeight="1">
      <c r="A17" s="71"/>
      <c r="B17" s="362" t="s">
        <v>27</v>
      </c>
      <c r="C17" s="363"/>
      <c r="D17" s="199">
        <v>30919</v>
      </c>
      <c r="E17" s="199">
        <v>14805</v>
      </c>
      <c r="F17" s="199">
        <v>16114</v>
      </c>
      <c r="G17" s="199">
        <v>31291</v>
      </c>
      <c r="H17" s="199">
        <v>15019</v>
      </c>
      <c r="I17" s="199">
        <v>16272</v>
      </c>
      <c r="J17" s="253">
        <v>-372</v>
      </c>
      <c r="K17" s="250">
        <f t="shared" si="2"/>
        <v>-1.1888402416030168</v>
      </c>
      <c r="L17" s="199">
        <v>9122</v>
      </c>
      <c r="M17" s="199">
        <v>9153</v>
      </c>
      <c r="N17" s="88">
        <v>-31</v>
      </c>
      <c r="O17" s="250">
        <f t="shared" si="3"/>
        <v>-0.33868676936523545</v>
      </c>
      <c r="P17" s="254">
        <v>2.7</v>
      </c>
      <c r="Q17" s="251">
        <f t="shared" si="4"/>
        <v>3.389497917123438</v>
      </c>
      <c r="R17" s="255">
        <v>91.9</v>
      </c>
      <c r="S17" s="256">
        <v>114</v>
      </c>
      <c r="T17" s="259">
        <v>271.23</v>
      </c>
    </row>
    <row r="18" spans="1:20" ht="15" customHeight="1">
      <c r="A18" s="71"/>
      <c r="B18" s="362" t="s">
        <v>28</v>
      </c>
      <c r="C18" s="363"/>
      <c r="D18" s="199">
        <v>24816</v>
      </c>
      <c r="E18" s="199">
        <v>11551</v>
      </c>
      <c r="F18" s="199">
        <v>13265</v>
      </c>
      <c r="G18" s="199">
        <v>25238</v>
      </c>
      <c r="H18" s="199">
        <v>11790</v>
      </c>
      <c r="I18" s="199">
        <v>13448</v>
      </c>
      <c r="J18" s="253">
        <v>-422</v>
      </c>
      <c r="K18" s="250">
        <f t="shared" si="2"/>
        <v>-1.6720817814406848</v>
      </c>
      <c r="L18" s="199">
        <v>7063</v>
      </c>
      <c r="M18" s="199">
        <v>7105</v>
      </c>
      <c r="N18" s="88">
        <v>-42</v>
      </c>
      <c r="O18" s="250">
        <f t="shared" si="3"/>
        <v>-0.5911330049261084</v>
      </c>
      <c r="P18" s="254">
        <v>2.1</v>
      </c>
      <c r="Q18" s="251">
        <f t="shared" si="4"/>
        <v>3.5135211666430695</v>
      </c>
      <c r="R18" s="255">
        <v>87.1</v>
      </c>
      <c r="S18" s="256">
        <v>100.3</v>
      </c>
      <c r="T18" s="259">
        <v>247.413</v>
      </c>
    </row>
    <row r="19" spans="1:20" ht="15" customHeight="1">
      <c r="A19" s="71"/>
      <c r="B19" s="362" t="s">
        <v>29</v>
      </c>
      <c r="C19" s="363"/>
      <c r="D19" s="199">
        <v>69558</v>
      </c>
      <c r="E19" s="199">
        <v>32188</v>
      </c>
      <c r="F19" s="199">
        <v>37370</v>
      </c>
      <c r="G19" s="199">
        <v>69227</v>
      </c>
      <c r="H19" s="199">
        <v>32058</v>
      </c>
      <c r="I19" s="199">
        <v>37169</v>
      </c>
      <c r="J19" s="253">
        <v>331</v>
      </c>
      <c r="K19" s="250">
        <f t="shared" si="2"/>
        <v>0.4781371430222312</v>
      </c>
      <c r="L19" s="199">
        <v>21008</v>
      </c>
      <c r="M19" s="199">
        <v>20799</v>
      </c>
      <c r="N19" s="88">
        <v>209</v>
      </c>
      <c r="O19" s="250">
        <f t="shared" si="3"/>
        <v>1.0048560026924371</v>
      </c>
      <c r="P19" s="254">
        <v>6</v>
      </c>
      <c r="Q19" s="251">
        <f t="shared" si="4"/>
        <v>3.311024371667936</v>
      </c>
      <c r="R19" s="255">
        <v>86.1</v>
      </c>
      <c r="S19" s="256">
        <v>457.53</v>
      </c>
      <c r="T19" s="259">
        <v>152.03</v>
      </c>
    </row>
    <row r="20" spans="1:20" ht="15" customHeight="1">
      <c r="A20" s="71"/>
      <c r="B20" s="362" t="s">
        <v>30</v>
      </c>
      <c r="C20" s="363"/>
      <c r="D20" s="199">
        <v>28148</v>
      </c>
      <c r="E20" s="199">
        <v>13352</v>
      </c>
      <c r="F20" s="199">
        <v>14796</v>
      </c>
      <c r="G20" s="199">
        <v>28298</v>
      </c>
      <c r="H20" s="199">
        <v>13405</v>
      </c>
      <c r="I20" s="199">
        <v>14893</v>
      </c>
      <c r="J20" s="253">
        <v>-150</v>
      </c>
      <c r="K20" s="250">
        <f t="shared" si="2"/>
        <v>-0.5300727966640753</v>
      </c>
      <c r="L20" s="199">
        <v>7670</v>
      </c>
      <c r="M20" s="199">
        <v>7618</v>
      </c>
      <c r="N20" s="88">
        <v>52</v>
      </c>
      <c r="O20" s="250">
        <f t="shared" si="3"/>
        <v>0.6825938566552902</v>
      </c>
      <c r="P20" s="254">
        <v>2.4</v>
      </c>
      <c r="Q20" s="251">
        <f t="shared" si="4"/>
        <v>3.6698826597131684</v>
      </c>
      <c r="R20" s="255">
        <v>90.2</v>
      </c>
      <c r="S20" s="256">
        <v>347.33</v>
      </c>
      <c r="T20" s="259">
        <v>81.04</v>
      </c>
    </row>
    <row r="21" spans="1:20" ht="15" customHeight="1">
      <c r="A21" s="71"/>
      <c r="B21" s="362" t="s">
        <v>31</v>
      </c>
      <c r="C21" s="363"/>
      <c r="D21" s="199">
        <v>55580</v>
      </c>
      <c r="E21" s="199">
        <v>27206</v>
      </c>
      <c r="F21" s="199">
        <v>28374</v>
      </c>
      <c r="G21" s="199">
        <v>54546</v>
      </c>
      <c r="H21" s="199">
        <v>26661</v>
      </c>
      <c r="I21" s="199">
        <v>27885</v>
      </c>
      <c r="J21" s="253">
        <v>1034</v>
      </c>
      <c r="K21" s="250">
        <f t="shared" si="2"/>
        <v>1.8956477101895648</v>
      </c>
      <c r="L21" s="199">
        <v>14546</v>
      </c>
      <c r="M21" s="199">
        <v>14167</v>
      </c>
      <c r="N21" s="88">
        <v>379</v>
      </c>
      <c r="O21" s="250">
        <f t="shared" si="3"/>
        <v>2.6752311710312697</v>
      </c>
      <c r="P21" s="254">
        <v>4.8</v>
      </c>
      <c r="Q21" s="251">
        <f t="shared" si="4"/>
        <v>3.8209817131857555</v>
      </c>
      <c r="R21" s="255">
        <v>95.9</v>
      </c>
      <c r="S21" s="256">
        <v>930.21</v>
      </c>
      <c r="T21" s="259">
        <v>59.75</v>
      </c>
    </row>
    <row r="22" spans="1:20" ht="15" customHeight="1">
      <c r="A22" s="71"/>
      <c r="B22" s="68"/>
      <c r="C22" s="72"/>
      <c r="D22" s="252"/>
      <c r="E22" s="252"/>
      <c r="F22" s="252"/>
      <c r="G22" s="252"/>
      <c r="H22" s="252"/>
      <c r="I22" s="252"/>
      <c r="J22" s="253"/>
      <c r="K22" s="124"/>
      <c r="L22" s="252"/>
      <c r="M22" s="252"/>
      <c r="N22" s="88"/>
      <c r="O22" s="89"/>
      <c r="P22" s="254"/>
      <c r="Q22" s="258"/>
      <c r="R22" s="255"/>
      <c r="S22" s="256"/>
      <c r="T22" s="257"/>
    </row>
    <row r="23" spans="1:20" s="118" customFormat="1" ht="15" customHeight="1">
      <c r="A23" s="122"/>
      <c r="B23" s="352" t="s">
        <v>32</v>
      </c>
      <c r="C23" s="354"/>
      <c r="D23" s="272">
        <f>SUM(D24)</f>
        <v>11852</v>
      </c>
      <c r="E23" s="272">
        <f aca="true" t="shared" si="8" ref="E23:N23">SUM(E24)</f>
        <v>5324</v>
      </c>
      <c r="F23" s="272">
        <f t="shared" si="8"/>
        <v>6528</v>
      </c>
      <c r="G23" s="272">
        <f t="shared" si="8"/>
        <v>11955</v>
      </c>
      <c r="H23" s="272">
        <f t="shared" si="8"/>
        <v>5380</v>
      </c>
      <c r="I23" s="272">
        <f t="shared" si="8"/>
        <v>6575</v>
      </c>
      <c r="J23" s="284">
        <f t="shared" si="8"/>
        <v>-103</v>
      </c>
      <c r="K23" s="273">
        <f t="shared" si="2"/>
        <v>-0.8615641990798829</v>
      </c>
      <c r="L23" s="272">
        <f t="shared" si="8"/>
        <v>3950</v>
      </c>
      <c r="M23" s="272">
        <f t="shared" si="8"/>
        <v>3964</v>
      </c>
      <c r="N23" s="284">
        <f t="shared" si="8"/>
        <v>-14</v>
      </c>
      <c r="O23" s="273">
        <f>100*(L23-M23)/M23</f>
        <v>-0.35317860746720486</v>
      </c>
      <c r="P23" s="117">
        <f>SUM(P24)</f>
        <v>1.03</v>
      </c>
      <c r="Q23" s="275">
        <f>SUM(Q24)</f>
        <v>3.0005063291139242</v>
      </c>
      <c r="R23" s="117">
        <f>SUM(R24)</f>
        <v>81.6</v>
      </c>
      <c r="S23" s="275">
        <f>SUM(S24)</f>
        <v>76.66</v>
      </c>
      <c r="T23" s="275">
        <f>SUM(T24)</f>
        <v>154.61</v>
      </c>
    </row>
    <row r="24" spans="1:20" ht="15" customHeight="1">
      <c r="A24" s="71"/>
      <c r="B24" s="68"/>
      <c r="C24" s="73" t="s">
        <v>33</v>
      </c>
      <c r="D24" s="180">
        <v>11852</v>
      </c>
      <c r="E24" s="199">
        <v>5324</v>
      </c>
      <c r="F24" s="199">
        <v>6528</v>
      </c>
      <c r="G24" s="199">
        <v>11955</v>
      </c>
      <c r="H24" s="199">
        <v>5380</v>
      </c>
      <c r="I24" s="199">
        <v>6575</v>
      </c>
      <c r="J24" s="260">
        <v>-103</v>
      </c>
      <c r="K24" s="250">
        <f>100*(D24-G24)/G24</f>
        <v>-0.8615641990798829</v>
      </c>
      <c r="L24" s="199">
        <v>3950</v>
      </c>
      <c r="M24" s="199">
        <v>3964</v>
      </c>
      <c r="N24" s="261">
        <v>-14</v>
      </c>
      <c r="O24" s="250">
        <f>100*(L24-M24)/M24</f>
        <v>-0.35317860746720486</v>
      </c>
      <c r="P24" s="254">
        <v>1.03</v>
      </c>
      <c r="Q24" s="251">
        <f>D24/L24</f>
        <v>3.0005063291139242</v>
      </c>
      <c r="R24" s="255">
        <v>81.6</v>
      </c>
      <c r="S24" s="256">
        <v>76.66</v>
      </c>
      <c r="T24" s="259">
        <v>154.61</v>
      </c>
    </row>
    <row r="25" spans="1:20" ht="15" customHeight="1">
      <c r="A25" s="71"/>
      <c r="B25" s="68"/>
      <c r="C25" s="73"/>
      <c r="D25" s="252"/>
      <c r="E25" s="252"/>
      <c r="F25" s="252"/>
      <c r="G25" s="252"/>
      <c r="H25" s="252"/>
      <c r="I25" s="252"/>
      <c r="J25" s="260"/>
      <c r="K25" s="124"/>
      <c r="L25" s="252"/>
      <c r="M25" s="252"/>
      <c r="N25" s="261"/>
      <c r="O25" s="89"/>
      <c r="P25" s="254"/>
      <c r="Q25" s="258"/>
      <c r="R25" s="255"/>
      <c r="S25" s="256"/>
      <c r="T25" s="257"/>
    </row>
    <row r="26" spans="1:20" s="118" customFormat="1" ht="15" customHeight="1">
      <c r="A26" s="122"/>
      <c r="B26" s="352" t="s">
        <v>34</v>
      </c>
      <c r="C26" s="354"/>
      <c r="D26" s="272">
        <f>SUM(D27:D30)</f>
        <v>44188</v>
      </c>
      <c r="E26" s="272">
        <f aca="true" t="shared" si="9" ref="E26:L26">SUM(E27:E30)</f>
        <v>21476</v>
      </c>
      <c r="F26" s="272">
        <f t="shared" si="9"/>
        <v>22712</v>
      </c>
      <c r="G26" s="272">
        <f t="shared" si="9"/>
        <v>43930</v>
      </c>
      <c r="H26" s="272">
        <f t="shared" si="9"/>
        <v>21357</v>
      </c>
      <c r="I26" s="272">
        <f t="shared" si="9"/>
        <v>22573</v>
      </c>
      <c r="J26" s="284">
        <f t="shared" si="9"/>
        <v>258</v>
      </c>
      <c r="K26" s="273">
        <f>100*(D26-G26)/G26</f>
        <v>0.5872979740496244</v>
      </c>
      <c r="L26" s="272">
        <f t="shared" si="9"/>
        <v>11242</v>
      </c>
      <c r="M26" s="272">
        <f>SUM(M27:M30)</f>
        <v>11105</v>
      </c>
      <c r="N26" s="284">
        <f>SUM(N27:N30)</f>
        <v>137</v>
      </c>
      <c r="O26" s="273">
        <f>100*(L26-M26)/M26</f>
        <v>1.2336785231877532</v>
      </c>
      <c r="P26" s="117">
        <f>SUM(P27:P30)</f>
        <v>3.8</v>
      </c>
      <c r="Q26" s="275">
        <f>SUM(Q27)</f>
        <v>3.9773355444997236</v>
      </c>
      <c r="R26" s="117">
        <v>94.6</v>
      </c>
      <c r="S26" s="274">
        <v>449.52</v>
      </c>
      <c r="T26" s="275">
        <f>SUM(T27:T30)</f>
        <v>98.303</v>
      </c>
    </row>
    <row r="27" spans="1:20" ht="15" customHeight="1">
      <c r="A27" s="71"/>
      <c r="B27" s="68"/>
      <c r="C27" s="73" t="s">
        <v>35</v>
      </c>
      <c r="D27" s="180">
        <v>14390</v>
      </c>
      <c r="E27" s="199">
        <v>6918</v>
      </c>
      <c r="F27" s="199">
        <v>7472</v>
      </c>
      <c r="G27" s="199">
        <v>14415</v>
      </c>
      <c r="H27" s="199">
        <v>6950</v>
      </c>
      <c r="I27" s="199">
        <v>7465</v>
      </c>
      <c r="J27" s="260">
        <v>-25</v>
      </c>
      <c r="K27" s="250">
        <f>100*(D27-G27)/G27</f>
        <v>-0.1734304543877905</v>
      </c>
      <c r="L27" s="199">
        <v>3618</v>
      </c>
      <c r="M27" s="199">
        <v>3614</v>
      </c>
      <c r="N27" s="261">
        <v>4</v>
      </c>
      <c r="O27" s="250">
        <f>100*(L27-M27)/M27</f>
        <v>0.11068068622025456</v>
      </c>
      <c r="P27" s="254">
        <v>1.2</v>
      </c>
      <c r="Q27" s="251">
        <f>D27/L27</f>
        <v>3.9773355444997236</v>
      </c>
      <c r="R27" s="255">
        <v>92.6</v>
      </c>
      <c r="S27" s="256">
        <v>1047.31</v>
      </c>
      <c r="T27" s="259">
        <v>13.743</v>
      </c>
    </row>
    <row r="28" spans="1:20" ht="15" customHeight="1">
      <c r="A28" s="71"/>
      <c r="B28" s="68"/>
      <c r="C28" s="73" t="s">
        <v>36</v>
      </c>
      <c r="D28" s="180">
        <v>14072</v>
      </c>
      <c r="E28" s="199">
        <v>6862</v>
      </c>
      <c r="F28" s="199">
        <v>7210</v>
      </c>
      <c r="G28" s="199">
        <v>13921</v>
      </c>
      <c r="H28" s="199">
        <v>6787</v>
      </c>
      <c r="I28" s="199">
        <v>7134</v>
      </c>
      <c r="J28" s="260">
        <v>151</v>
      </c>
      <c r="K28" s="250">
        <f>100*(D28-G28)/G28</f>
        <v>1.0846921916528984</v>
      </c>
      <c r="L28" s="199">
        <v>3640</v>
      </c>
      <c r="M28" s="199">
        <v>3579</v>
      </c>
      <c r="N28" s="261">
        <v>61</v>
      </c>
      <c r="O28" s="250">
        <f>100*(L28-M28)/M28</f>
        <v>1.7043867001955855</v>
      </c>
      <c r="P28" s="254">
        <v>1.2</v>
      </c>
      <c r="Q28" s="251">
        <f>D28/L28</f>
        <v>3.865934065934066</v>
      </c>
      <c r="R28" s="255">
        <v>95.2</v>
      </c>
      <c r="S28" s="256">
        <v>1057.25</v>
      </c>
      <c r="T28" s="259">
        <v>13.31</v>
      </c>
    </row>
    <row r="29" spans="1:20" ht="15" customHeight="1">
      <c r="A29" s="71"/>
      <c r="B29" s="68"/>
      <c r="C29" s="73" t="s">
        <v>37</v>
      </c>
      <c r="D29" s="180">
        <v>11312</v>
      </c>
      <c r="E29" s="199">
        <v>5577</v>
      </c>
      <c r="F29" s="199">
        <v>5735</v>
      </c>
      <c r="G29" s="199">
        <v>11228</v>
      </c>
      <c r="H29" s="199">
        <v>5518</v>
      </c>
      <c r="I29" s="199">
        <v>5710</v>
      </c>
      <c r="J29" s="260">
        <v>84</v>
      </c>
      <c r="K29" s="250">
        <f>100*(D29-G29)/G29</f>
        <v>0.7481296758104738</v>
      </c>
      <c r="L29" s="199">
        <v>2995</v>
      </c>
      <c r="M29" s="199">
        <v>2945</v>
      </c>
      <c r="N29" s="261">
        <v>50</v>
      </c>
      <c r="O29" s="250">
        <f>100*(L29-M29)/M29</f>
        <v>1.697792869269949</v>
      </c>
      <c r="P29" s="254">
        <v>1</v>
      </c>
      <c r="Q29" s="251">
        <f>D29/L29</f>
        <v>3.7769616026711184</v>
      </c>
      <c r="R29" s="255">
        <v>97.2</v>
      </c>
      <c r="S29" s="256">
        <v>201.46</v>
      </c>
      <c r="T29" s="259">
        <v>56.15</v>
      </c>
    </row>
    <row r="30" spans="1:20" ht="15" customHeight="1">
      <c r="A30" s="71"/>
      <c r="B30" s="68"/>
      <c r="C30" s="73" t="s">
        <v>38</v>
      </c>
      <c r="D30" s="180">
        <v>4414</v>
      </c>
      <c r="E30" s="199">
        <v>2119</v>
      </c>
      <c r="F30" s="199">
        <v>2295</v>
      </c>
      <c r="G30" s="199">
        <v>4366</v>
      </c>
      <c r="H30" s="199">
        <v>2102</v>
      </c>
      <c r="I30" s="199">
        <v>2264</v>
      </c>
      <c r="J30" s="260">
        <v>48</v>
      </c>
      <c r="K30" s="250">
        <f>100*(D30-G30)/G30</f>
        <v>1.0994044892349977</v>
      </c>
      <c r="L30" s="199">
        <v>989</v>
      </c>
      <c r="M30" s="199">
        <v>967</v>
      </c>
      <c r="N30" s="261">
        <v>22</v>
      </c>
      <c r="O30" s="250">
        <f>100*(L30-M30)/M30</f>
        <v>2.2750775594622543</v>
      </c>
      <c r="P30" s="254">
        <v>0.4</v>
      </c>
      <c r="Q30" s="251">
        <f>D30/L30</f>
        <v>4.46309403437816</v>
      </c>
      <c r="R30" s="255">
        <v>92.3</v>
      </c>
      <c r="S30" s="256">
        <v>292.32</v>
      </c>
      <c r="T30" s="259">
        <v>15.1</v>
      </c>
    </row>
    <row r="31" spans="1:20" ht="15" customHeight="1">
      <c r="A31" s="71"/>
      <c r="B31" s="68"/>
      <c r="C31" s="73"/>
      <c r="D31" s="252"/>
      <c r="E31" s="252"/>
      <c r="F31" s="252"/>
      <c r="G31" s="252"/>
      <c r="H31" s="252"/>
      <c r="I31" s="252"/>
      <c r="J31" s="260"/>
      <c r="K31" s="124"/>
      <c r="L31" s="252"/>
      <c r="M31" s="252"/>
      <c r="N31" s="261"/>
      <c r="O31" s="89"/>
      <c r="P31" s="254"/>
      <c r="Q31" s="258"/>
      <c r="R31" s="255"/>
      <c r="S31" s="256"/>
      <c r="T31" s="257"/>
    </row>
    <row r="32" spans="1:20" s="118" customFormat="1" ht="15" customHeight="1">
      <c r="A32" s="122"/>
      <c r="B32" s="352" t="s">
        <v>39</v>
      </c>
      <c r="C32" s="354"/>
      <c r="D32" s="272">
        <f>SUM(D33:D40)</f>
        <v>78217</v>
      </c>
      <c r="E32" s="272">
        <f>SUM(E33:E40)</f>
        <v>39633</v>
      </c>
      <c r="F32" s="272">
        <f aca="true" t="shared" si="10" ref="F32:T32">SUM(F33:F40)</f>
        <v>38584</v>
      </c>
      <c r="G32" s="272">
        <f t="shared" si="10"/>
        <v>77582</v>
      </c>
      <c r="H32" s="272">
        <f t="shared" si="10"/>
        <v>39307</v>
      </c>
      <c r="I32" s="272">
        <f t="shared" si="10"/>
        <v>38275</v>
      </c>
      <c r="J32" s="284">
        <f t="shared" si="10"/>
        <v>635</v>
      </c>
      <c r="K32" s="273">
        <f>100*(D32-G32)/G32</f>
        <v>0.8184888247273853</v>
      </c>
      <c r="L32" s="272">
        <f t="shared" si="10"/>
        <v>24376</v>
      </c>
      <c r="M32" s="272">
        <f t="shared" si="10"/>
        <v>24056</v>
      </c>
      <c r="N32" s="284">
        <f t="shared" si="10"/>
        <v>320</v>
      </c>
      <c r="O32" s="273">
        <f aca="true" t="shared" si="11" ref="O32:O38">100*(L32-M32)/M32</f>
        <v>1.3302294645826405</v>
      </c>
      <c r="P32" s="117">
        <f t="shared" si="10"/>
        <v>6.82</v>
      </c>
      <c r="Q32" s="275">
        <f>SUM(Q33)</f>
        <v>3.6829562594268475</v>
      </c>
      <c r="R32" s="117">
        <v>102.7</v>
      </c>
      <c r="S32" s="274">
        <v>110.27</v>
      </c>
      <c r="T32" s="275">
        <f t="shared" si="10"/>
        <v>709.3100000000001</v>
      </c>
    </row>
    <row r="33" spans="1:20" ht="15" customHeight="1">
      <c r="A33" s="71"/>
      <c r="B33" s="68"/>
      <c r="C33" s="73" t="s">
        <v>40</v>
      </c>
      <c r="D33" s="180">
        <v>12209</v>
      </c>
      <c r="E33" s="199">
        <v>5860</v>
      </c>
      <c r="F33" s="199">
        <v>6349</v>
      </c>
      <c r="G33" s="199">
        <v>12261</v>
      </c>
      <c r="H33" s="199">
        <v>5876</v>
      </c>
      <c r="I33" s="199">
        <v>6385</v>
      </c>
      <c r="J33" s="260">
        <v>-52</v>
      </c>
      <c r="K33" s="250">
        <f aca="true" t="shared" si="12" ref="K33:K40">100*(D33-G33)/G33</f>
        <v>-0.4241089633798222</v>
      </c>
      <c r="L33" s="199">
        <v>3315</v>
      </c>
      <c r="M33" s="199">
        <v>3309</v>
      </c>
      <c r="N33" s="261">
        <v>6</v>
      </c>
      <c r="O33" s="250">
        <f t="shared" si="11"/>
        <v>0.1813236627379873</v>
      </c>
      <c r="P33" s="254">
        <v>1.1</v>
      </c>
      <c r="Q33" s="251">
        <f aca="true" t="shared" si="13" ref="Q33:Q40">D33/L33</f>
        <v>3.6829562594268475</v>
      </c>
      <c r="R33" s="255">
        <v>92.3</v>
      </c>
      <c r="S33" s="256">
        <v>1262.56</v>
      </c>
      <c r="T33" s="259">
        <v>9.67</v>
      </c>
    </row>
    <row r="34" spans="1:20" ht="15" customHeight="1">
      <c r="A34" s="71"/>
      <c r="B34" s="68"/>
      <c r="C34" s="73" t="s">
        <v>41</v>
      </c>
      <c r="D34" s="180">
        <v>19989</v>
      </c>
      <c r="E34" s="199">
        <v>9766</v>
      </c>
      <c r="F34" s="199">
        <v>10223</v>
      </c>
      <c r="G34" s="199">
        <v>19868</v>
      </c>
      <c r="H34" s="199">
        <v>9711</v>
      </c>
      <c r="I34" s="199">
        <v>10157</v>
      </c>
      <c r="J34" s="260">
        <v>121</v>
      </c>
      <c r="K34" s="250">
        <f t="shared" si="12"/>
        <v>0.6090195288906785</v>
      </c>
      <c r="L34" s="199">
        <v>5132</v>
      </c>
      <c r="M34" s="199">
        <v>5084</v>
      </c>
      <c r="N34" s="261">
        <v>48</v>
      </c>
      <c r="O34" s="250">
        <f t="shared" si="11"/>
        <v>0.9441384736428009</v>
      </c>
      <c r="P34" s="254">
        <v>1.72</v>
      </c>
      <c r="Q34" s="251">
        <f t="shared" si="13"/>
        <v>3.8949727201870616</v>
      </c>
      <c r="R34" s="255">
        <v>95.5</v>
      </c>
      <c r="S34" s="256">
        <v>564.18</v>
      </c>
      <c r="T34" s="259">
        <v>35.43</v>
      </c>
    </row>
    <row r="35" spans="1:20" ht="15" customHeight="1">
      <c r="A35" s="71"/>
      <c r="B35" s="68"/>
      <c r="C35" s="73" t="s">
        <v>42</v>
      </c>
      <c r="D35" s="180">
        <v>37953</v>
      </c>
      <c r="E35" s="199">
        <v>20083</v>
      </c>
      <c r="F35" s="199">
        <v>17870</v>
      </c>
      <c r="G35" s="199">
        <v>37388</v>
      </c>
      <c r="H35" s="199">
        <v>19794</v>
      </c>
      <c r="I35" s="199">
        <v>17594</v>
      </c>
      <c r="J35" s="260">
        <v>565</v>
      </c>
      <c r="K35" s="250">
        <f t="shared" si="12"/>
        <v>1.5111800577725474</v>
      </c>
      <c r="L35" s="199">
        <v>13742</v>
      </c>
      <c r="M35" s="199">
        <v>13480</v>
      </c>
      <c r="N35" s="261">
        <v>262</v>
      </c>
      <c r="O35" s="250">
        <f t="shared" si="11"/>
        <v>1.943620178041543</v>
      </c>
      <c r="P35" s="254">
        <v>3.3</v>
      </c>
      <c r="Q35" s="251">
        <f t="shared" si="13"/>
        <v>2.7618250618541698</v>
      </c>
      <c r="R35" s="255">
        <v>112.43</v>
      </c>
      <c r="S35" s="256">
        <v>2821.78</v>
      </c>
      <c r="T35" s="259">
        <v>13.45</v>
      </c>
    </row>
    <row r="36" spans="1:20" ht="15" customHeight="1">
      <c r="A36" s="71"/>
      <c r="B36" s="68"/>
      <c r="C36" s="73" t="s">
        <v>43</v>
      </c>
      <c r="D36" s="180">
        <v>1056</v>
      </c>
      <c r="E36" s="199">
        <v>496</v>
      </c>
      <c r="F36" s="199">
        <v>560</v>
      </c>
      <c r="G36" s="199">
        <v>1000</v>
      </c>
      <c r="H36" s="199">
        <v>474</v>
      </c>
      <c r="I36" s="199">
        <v>526</v>
      </c>
      <c r="J36" s="260">
        <v>56</v>
      </c>
      <c r="K36" s="250">
        <f t="shared" si="12"/>
        <v>5.6</v>
      </c>
      <c r="L36" s="199">
        <v>275</v>
      </c>
      <c r="M36" s="199">
        <v>262</v>
      </c>
      <c r="N36" s="261">
        <v>13</v>
      </c>
      <c r="O36" s="250">
        <f t="shared" si="11"/>
        <v>4.961832061068702</v>
      </c>
      <c r="P36" s="254">
        <v>0.09</v>
      </c>
      <c r="Q36" s="251">
        <f t="shared" si="13"/>
        <v>3.84</v>
      </c>
      <c r="R36" s="255">
        <v>88.6</v>
      </c>
      <c r="S36" s="256">
        <v>14.16</v>
      </c>
      <c r="T36" s="259">
        <v>74.59</v>
      </c>
    </row>
    <row r="37" spans="1:20" ht="15" customHeight="1">
      <c r="A37" s="71"/>
      <c r="B37" s="68"/>
      <c r="C37" s="73" t="s">
        <v>44</v>
      </c>
      <c r="D37" s="180">
        <v>1510</v>
      </c>
      <c r="E37" s="199">
        <v>738</v>
      </c>
      <c r="F37" s="199">
        <v>772</v>
      </c>
      <c r="G37" s="199">
        <v>1504</v>
      </c>
      <c r="H37" s="199">
        <v>733</v>
      </c>
      <c r="I37" s="199">
        <v>771</v>
      </c>
      <c r="J37" s="260">
        <v>6</v>
      </c>
      <c r="K37" s="250">
        <f t="shared" si="12"/>
        <v>0.39893617021276595</v>
      </c>
      <c r="L37" s="199">
        <v>411</v>
      </c>
      <c r="M37" s="199">
        <v>412</v>
      </c>
      <c r="N37" s="261">
        <v>-1</v>
      </c>
      <c r="O37" s="250">
        <f t="shared" si="11"/>
        <v>-0.24271844660194175</v>
      </c>
      <c r="P37" s="254">
        <v>0.13</v>
      </c>
      <c r="Q37" s="251">
        <f t="shared" si="13"/>
        <v>3.6739659367396595</v>
      </c>
      <c r="R37" s="255">
        <v>95.6</v>
      </c>
      <c r="S37" s="256">
        <v>10.59</v>
      </c>
      <c r="T37" s="259">
        <v>142.58</v>
      </c>
    </row>
    <row r="38" spans="1:20" ht="15" customHeight="1">
      <c r="A38" s="71"/>
      <c r="B38" s="68"/>
      <c r="C38" s="73" t="s">
        <v>45</v>
      </c>
      <c r="D38" s="180">
        <v>3355</v>
      </c>
      <c r="E38" s="199">
        <v>1608</v>
      </c>
      <c r="F38" s="199">
        <v>1747</v>
      </c>
      <c r="G38" s="199">
        <v>3369</v>
      </c>
      <c r="H38" s="199">
        <v>1616</v>
      </c>
      <c r="I38" s="199">
        <v>1753</v>
      </c>
      <c r="J38" s="260">
        <v>-14</v>
      </c>
      <c r="K38" s="250">
        <f t="shared" si="12"/>
        <v>-0.41555357672899973</v>
      </c>
      <c r="L38" s="199">
        <v>814</v>
      </c>
      <c r="M38" s="199">
        <v>816</v>
      </c>
      <c r="N38" s="261">
        <v>-2</v>
      </c>
      <c r="O38" s="250">
        <f t="shared" si="11"/>
        <v>-0.24509803921568626</v>
      </c>
      <c r="P38" s="254">
        <v>0.29</v>
      </c>
      <c r="Q38" s="251">
        <f t="shared" si="13"/>
        <v>4.121621621621622</v>
      </c>
      <c r="R38" s="255">
        <v>92</v>
      </c>
      <c r="S38" s="256">
        <v>44.99</v>
      </c>
      <c r="T38" s="259">
        <v>74.58</v>
      </c>
    </row>
    <row r="39" spans="1:20" ht="15" customHeight="1">
      <c r="A39" s="71"/>
      <c r="B39" s="68"/>
      <c r="C39" s="73" t="s">
        <v>46</v>
      </c>
      <c r="D39" s="180">
        <v>908</v>
      </c>
      <c r="E39" s="199">
        <v>437</v>
      </c>
      <c r="F39" s="199">
        <v>471</v>
      </c>
      <c r="G39" s="199">
        <v>919</v>
      </c>
      <c r="H39" s="199">
        <v>436</v>
      </c>
      <c r="I39" s="199">
        <v>483</v>
      </c>
      <c r="J39" s="260">
        <v>-11</v>
      </c>
      <c r="K39" s="250">
        <f t="shared" si="12"/>
        <v>-1.1969532100108813</v>
      </c>
      <c r="L39" s="199">
        <v>263</v>
      </c>
      <c r="M39" s="199">
        <v>263</v>
      </c>
      <c r="N39" s="261" t="s">
        <v>221</v>
      </c>
      <c r="O39" s="89" t="s">
        <v>221</v>
      </c>
      <c r="P39" s="254">
        <v>0.08</v>
      </c>
      <c r="Q39" s="251">
        <f t="shared" si="13"/>
        <v>3.452471482889734</v>
      </c>
      <c r="R39" s="255">
        <v>92.8</v>
      </c>
      <c r="S39" s="256">
        <v>6.64</v>
      </c>
      <c r="T39" s="259">
        <v>136.77</v>
      </c>
    </row>
    <row r="40" spans="1:20" ht="15" customHeight="1">
      <c r="A40" s="71"/>
      <c r="B40" s="68"/>
      <c r="C40" s="73" t="s">
        <v>47</v>
      </c>
      <c r="D40" s="180">
        <v>1237</v>
      </c>
      <c r="E40" s="199">
        <v>645</v>
      </c>
      <c r="F40" s="199">
        <v>592</v>
      </c>
      <c r="G40" s="199">
        <v>1273</v>
      </c>
      <c r="H40" s="199">
        <v>667</v>
      </c>
      <c r="I40" s="199">
        <v>606</v>
      </c>
      <c r="J40" s="260">
        <v>-36</v>
      </c>
      <c r="K40" s="250">
        <f t="shared" si="12"/>
        <v>-2.8279654359780046</v>
      </c>
      <c r="L40" s="199">
        <v>424</v>
      </c>
      <c r="M40" s="199">
        <v>430</v>
      </c>
      <c r="N40" s="261">
        <v>-6</v>
      </c>
      <c r="O40" s="250">
        <f aca="true" t="shared" si="14" ref="O40:O47">100*(L40-M40)/M40</f>
        <v>-1.3953488372093024</v>
      </c>
      <c r="P40" s="254">
        <v>0.11</v>
      </c>
      <c r="Q40" s="251">
        <f t="shared" si="13"/>
        <v>2.917452830188679</v>
      </c>
      <c r="R40" s="255">
        <v>109</v>
      </c>
      <c r="S40" s="256">
        <v>5.57</v>
      </c>
      <c r="T40" s="259">
        <v>222.24</v>
      </c>
    </row>
    <row r="41" spans="1:20" ht="15" customHeight="1">
      <c r="A41" s="71"/>
      <c r="B41" s="68"/>
      <c r="C41" s="73"/>
      <c r="D41" s="252"/>
      <c r="E41" s="252"/>
      <c r="F41" s="252"/>
      <c r="G41" s="252"/>
      <c r="H41" s="252"/>
      <c r="I41" s="252"/>
      <c r="J41" s="260"/>
      <c r="K41" s="124"/>
      <c r="L41" s="252"/>
      <c r="M41" s="252"/>
      <c r="N41" s="261"/>
      <c r="O41" s="89"/>
      <c r="P41" s="254"/>
      <c r="Q41" s="258"/>
      <c r="R41" s="255"/>
      <c r="S41" s="256"/>
      <c r="T41" s="257"/>
    </row>
    <row r="42" spans="1:20" s="118" customFormat="1" ht="15" customHeight="1">
      <c r="A42" s="122"/>
      <c r="B42" s="352" t="s">
        <v>48</v>
      </c>
      <c r="C42" s="354"/>
      <c r="D42" s="272">
        <f>SUM(D43:D47)</f>
        <v>83478</v>
      </c>
      <c r="E42" s="272">
        <f aca="true" t="shared" si="15" ref="E42:J42">SUM(E43:E47)</f>
        <v>40462</v>
      </c>
      <c r="F42" s="272">
        <f t="shared" si="15"/>
        <v>43016</v>
      </c>
      <c r="G42" s="272">
        <f t="shared" si="15"/>
        <v>83059</v>
      </c>
      <c r="H42" s="272">
        <f t="shared" si="15"/>
        <v>40301</v>
      </c>
      <c r="I42" s="272">
        <f t="shared" si="15"/>
        <v>42758</v>
      </c>
      <c r="J42" s="284">
        <f t="shared" si="15"/>
        <v>419</v>
      </c>
      <c r="K42" s="273">
        <f aca="true" t="shared" si="16" ref="K42:K47">100*(D42-G42)/G42</f>
        <v>0.5044606845736164</v>
      </c>
      <c r="L42" s="272">
        <f>SUM(L43:L47)</f>
        <v>22091</v>
      </c>
      <c r="M42" s="272">
        <f>SUM(M43:M47)</f>
        <v>21881</v>
      </c>
      <c r="N42" s="284">
        <f>SUM(N43:N47)</f>
        <v>210</v>
      </c>
      <c r="O42" s="273">
        <f t="shared" si="14"/>
        <v>0.9597367579178282</v>
      </c>
      <c r="P42" s="117">
        <f>SUM(P43:P47)</f>
        <v>7.220000000000001</v>
      </c>
      <c r="Q42" s="275">
        <f>SUM(Q43)</f>
        <v>4.051509769094139</v>
      </c>
      <c r="R42" s="281">
        <v>94.1</v>
      </c>
      <c r="S42" s="282">
        <v>425.82</v>
      </c>
      <c r="T42" s="275">
        <f>SUM(T43:T47)</f>
        <v>196.04000000000002</v>
      </c>
    </row>
    <row r="43" spans="1:20" ht="15" customHeight="1">
      <c r="A43" s="71"/>
      <c r="B43" s="68"/>
      <c r="C43" s="73" t="s">
        <v>49</v>
      </c>
      <c r="D43" s="180">
        <v>25091</v>
      </c>
      <c r="E43" s="199">
        <v>12223</v>
      </c>
      <c r="F43" s="199">
        <v>12868</v>
      </c>
      <c r="G43" s="199">
        <v>24942</v>
      </c>
      <c r="H43" s="199">
        <v>12144</v>
      </c>
      <c r="I43" s="199">
        <v>12798</v>
      </c>
      <c r="J43" s="260">
        <v>149</v>
      </c>
      <c r="K43" s="250">
        <f t="shared" si="16"/>
        <v>0.5973859353700586</v>
      </c>
      <c r="L43" s="199">
        <v>6193</v>
      </c>
      <c r="M43" s="199">
        <v>6139</v>
      </c>
      <c r="N43" s="261">
        <v>54</v>
      </c>
      <c r="O43" s="250">
        <f t="shared" si="14"/>
        <v>0.8796220882879948</v>
      </c>
      <c r="P43" s="254">
        <v>2.15</v>
      </c>
      <c r="Q43" s="251">
        <f>D43/L43</f>
        <v>4.051509769094139</v>
      </c>
      <c r="R43" s="255">
        <v>95</v>
      </c>
      <c r="S43" s="256">
        <v>226.45</v>
      </c>
      <c r="T43" s="259">
        <v>110.8</v>
      </c>
    </row>
    <row r="44" spans="1:20" ht="15" customHeight="1">
      <c r="A44" s="71"/>
      <c r="B44" s="68"/>
      <c r="C44" s="73" t="s">
        <v>50</v>
      </c>
      <c r="D44" s="180">
        <v>11810</v>
      </c>
      <c r="E44" s="199">
        <v>5554</v>
      </c>
      <c r="F44" s="199">
        <v>6256</v>
      </c>
      <c r="G44" s="199">
        <v>11837</v>
      </c>
      <c r="H44" s="199">
        <v>5557</v>
      </c>
      <c r="I44" s="199">
        <v>6280</v>
      </c>
      <c r="J44" s="260">
        <v>-27</v>
      </c>
      <c r="K44" s="250">
        <f t="shared" si="16"/>
        <v>-0.22809833572695784</v>
      </c>
      <c r="L44" s="199">
        <v>2775</v>
      </c>
      <c r="M44" s="199">
        <v>2766</v>
      </c>
      <c r="N44" s="261">
        <v>9</v>
      </c>
      <c r="O44" s="250">
        <f t="shared" si="14"/>
        <v>0.32537960954446854</v>
      </c>
      <c r="P44" s="254">
        <v>1.02</v>
      </c>
      <c r="Q44" s="251">
        <f>D44/L44</f>
        <v>4.255855855855856</v>
      </c>
      <c r="R44" s="255">
        <v>88.8</v>
      </c>
      <c r="S44" s="256">
        <v>437.73</v>
      </c>
      <c r="T44" s="259">
        <v>26.98</v>
      </c>
    </row>
    <row r="45" spans="1:20" ht="15" customHeight="1">
      <c r="A45" s="71"/>
      <c r="B45" s="68"/>
      <c r="C45" s="73" t="s">
        <v>51</v>
      </c>
      <c r="D45" s="180">
        <v>11431</v>
      </c>
      <c r="E45" s="199">
        <v>5529</v>
      </c>
      <c r="F45" s="199">
        <v>5902</v>
      </c>
      <c r="G45" s="199">
        <v>11371</v>
      </c>
      <c r="H45" s="199">
        <v>5485</v>
      </c>
      <c r="I45" s="199">
        <v>5886</v>
      </c>
      <c r="J45" s="260">
        <v>60</v>
      </c>
      <c r="K45" s="250">
        <f t="shared" si="16"/>
        <v>0.5276580775657373</v>
      </c>
      <c r="L45" s="199">
        <v>2817</v>
      </c>
      <c r="M45" s="199">
        <v>2769</v>
      </c>
      <c r="N45" s="261">
        <v>48</v>
      </c>
      <c r="O45" s="250">
        <f t="shared" si="14"/>
        <v>1.733477789815818</v>
      </c>
      <c r="P45" s="254">
        <v>0.98</v>
      </c>
      <c r="Q45" s="251">
        <f>D45/L45</f>
        <v>4.057862974795882</v>
      </c>
      <c r="R45" s="255">
        <v>93.7</v>
      </c>
      <c r="S45" s="256">
        <v>1870.87</v>
      </c>
      <c r="T45" s="259">
        <v>6.11</v>
      </c>
    </row>
    <row r="46" spans="1:20" ht="15" customHeight="1">
      <c r="A46" s="71"/>
      <c r="B46" s="68"/>
      <c r="C46" s="73" t="s">
        <v>52</v>
      </c>
      <c r="D46" s="180">
        <v>11159</v>
      </c>
      <c r="E46" s="199">
        <v>5376</v>
      </c>
      <c r="F46" s="199">
        <v>5783</v>
      </c>
      <c r="G46" s="199">
        <v>11264</v>
      </c>
      <c r="H46" s="199">
        <v>5457</v>
      </c>
      <c r="I46" s="199">
        <v>5807</v>
      </c>
      <c r="J46" s="260">
        <v>-105</v>
      </c>
      <c r="K46" s="250">
        <f t="shared" si="16"/>
        <v>-0.9321732954545454</v>
      </c>
      <c r="L46" s="199">
        <v>2922</v>
      </c>
      <c r="M46" s="199">
        <v>2930</v>
      </c>
      <c r="N46" s="261">
        <v>-8</v>
      </c>
      <c r="O46" s="250">
        <f t="shared" si="14"/>
        <v>-0.27303754266211605</v>
      </c>
      <c r="P46" s="254">
        <v>0.97</v>
      </c>
      <c r="Q46" s="251">
        <f>D46/L46</f>
        <v>3.81895961670089</v>
      </c>
      <c r="R46" s="255">
        <v>93</v>
      </c>
      <c r="S46" s="256">
        <v>350.47</v>
      </c>
      <c r="T46" s="259">
        <v>31.84</v>
      </c>
    </row>
    <row r="47" spans="1:20" ht="15" customHeight="1">
      <c r="A47" s="71"/>
      <c r="B47" s="68"/>
      <c r="C47" s="73" t="s">
        <v>53</v>
      </c>
      <c r="D47" s="180">
        <v>23987</v>
      </c>
      <c r="E47" s="199">
        <v>11780</v>
      </c>
      <c r="F47" s="199">
        <v>12207</v>
      </c>
      <c r="G47" s="199">
        <v>23645</v>
      </c>
      <c r="H47" s="199">
        <v>11658</v>
      </c>
      <c r="I47" s="199">
        <v>11987</v>
      </c>
      <c r="J47" s="260">
        <v>342</v>
      </c>
      <c r="K47" s="250">
        <f t="shared" si="16"/>
        <v>1.44639458659336</v>
      </c>
      <c r="L47" s="199">
        <v>7384</v>
      </c>
      <c r="M47" s="199">
        <v>7277</v>
      </c>
      <c r="N47" s="261">
        <v>107</v>
      </c>
      <c r="O47" s="250">
        <f t="shared" si="14"/>
        <v>1.470386148137969</v>
      </c>
      <c r="P47" s="254">
        <v>2.1</v>
      </c>
      <c r="Q47" s="251">
        <f>D47/L47</f>
        <v>3.248510292524377</v>
      </c>
      <c r="R47" s="255">
        <v>96.5</v>
      </c>
      <c r="S47" s="256">
        <v>1181.04</v>
      </c>
      <c r="T47" s="259">
        <v>20.31</v>
      </c>
    </row>
    <row r="48" spans="1:20" ht="15" customHeight="1">
      <c r="A48" s="71"/>
      <c r="B48" s="68"/>
      <c r="C48" s="73"/>
      <c r="D48" s="252"/>
      <c r="E48" s="252"/>
      <c r="F48" s="252"/>
      <c r="G48" s="252"/>
      <c r="H48" s="252"/>
      <c r="I48" s="252"/>
      <c r="J48" s="260"/>
      <c r="K48" s="124"/>
      <c r="L48" s="252"/>
      <c r="M48" s="252"/>
      <c r="N48" s="261"/>
      <c r="O48" s="89"/>
      <c r="P48" s="254"/>
      <c r="Q48" s="258"/>
      <c r="R48" s="255"/>
      <c r="S48" s="256"/>
      <c r="T48" s="257"/>
    </row>
    <row r="49" spans="1:20" s="118" customFormat="1" ht="15" customHeight="1">
      <c r="A49" s="122"/>
      <c r="B49" s="352" t="s">
        <v>54</v>
      </c>
      <c r="C49" s="354"/>
      <c r="D49" s="272">
        <f>SUM(D50:D53)</f>
        <v>46205</v>
      </c>
      <c r="E49" s="272">
        <f aca="true" t="shared" si="17" ref="E49:J49">SUM(E50:E53)</f>
        <v>22012</v>
      </c>
      <c r="F49" s="272">
        <f t="shared" si="17"/>
        <v>24193</v>
      </c>
      <c r="G49" s="272">
        <f t="shared" si="17"/>
        <v>46535</v>
      </c>
      <c r="H49" s="272">
        <f t="shared" si="17"/>
        <v>22221</v>
      </c>
      <c r="I49" s="272">
        <f t="shared" si="17"/>
        <v>24314</v>
      </c>
      <c r="J49" s="284">
        <f t="shared" si="17"/>
        <v>-330</v>
      </c>
      <c r="K49" s="273">
        <f>100*(D49-G49)/G49</f>
        <v>-0.7091436553132051</v>
      </c>
      <c r="L49" s="272">
        <f>SUM(L50:L53)</f>
        <v>11851</v>
      </c>
      <c r="M49" s="272">
        <f>SUM(M50:M53)</f>
        <v>11841</v>
      </c>
      <c r="N49" s="284">
        <f>SUM(N50:N53)</f>
        <v>10</v>
      </c>
      <c r="O49" s="273">
        <f>100*(L49-M49)/M49</f>
        <v>0.08445232666159953</v>
      </c>
      <c r="P49" s="117">
        <f>SUM(P50:P53)</f>
        <v>3.96</v>
      </c>
      <c r="Q49" s="275">
        <f>SUM(Q50)</f>
        <v>3.7538699690402475</v>
      </c>
      <c r="R49" s="281">
        <v>91</v>
      </c>
      <c r="S49" s="282">
        <v>128.49</v>
      </c>
      <c r="T49" s="275">
        <f>SUM(T50:T53)</f>
        <v>359.6</v>
      </c>
    </row>
    <row r="50" spans="1:20" ht="15" customHeight="1">
      <c r="A50" s="71"/>
      <c r="B50" s="68"/>
      <c r="C50" s="73" t="s">
        <v>55</v>
      </c>
      <c r="D50" s="180">
        <v>12125</v>
      </c>
      <c r="E50" s="199">
        <v>5694</v>
      </c>
      <c r="F50" s="199">
        <v>6431</v>
      </c>
      <c r="G50" s="199">
        <v>12308</v>
      </c>
      <c r="H50" s="199">
        <v>5814</v>
      </c>
      <c r="I50" s="199">
        <v>6494</v>
      </c>
      <c r="J50" s="260">
        <v>-183</v>
      </c>
      <c r="K50" s="250">
        <f>100*(D50-G50)/G50</f>
        <v>-1.4868378290542736</v>
      </c>
      <c r="L50" s="199">
        <v>3230</v>
      </c>
      <c r="M50" s="199">
        <v>3244</v>
      </c>
      <c r="N50" s="261">
        <v>-14</v>
      </c>
      <c r="O50" s="250">
        <f>100*(L50-M50)/M50</f>
        <v>-0.4315659679408138</v>
      </c>
      <c r="P50" s="254">
        <v>1</v>
      </c>
      <c r="Q50" s="251">
        <f>D50/L50</f>
        <v>3.7538699690402475</v>
      </c>
      <c r="R50" s="255">
        <v>88.5</v>
      </c>
      <c r="S50" s="256">
        <v>97.61</v>
      </c>
      <c r="T50" s="259">
        <v>124.22</v>
      </c>
    </row>
    <row r="51" spans="1:20" ht="15" customHeight="1">
      <c r="A51" s="71"/>
      <c r="B51" s="68"/>
      <c r="C51" s="73" t="s">
        <v>56</v>
      </c>
      <c r="D51" s="180">
        <v>7848</v>
      </c>
      <c r="E51" s="199">
        <v>3699</v>
      </c>
      <c r="F51" s="199">
        <v>4149</v>
      </c>
      <c r="G51" s="199">
        <v>7879</v>
      </c>
      <c r="H51" s="199">
        <v>3717</v>
      </c>
      <c r="I51" s="199">
        <v>4162</v>
      </c>
      <c r="J51" s="260">
        <v>-31</v>
      </c>
      <c r="K51" s="250">
        <f>100*(D51-G51)/G51</f>
        <v>-0.3934509455514659</v>
      </c>
      <c r="L51" s="199">
        <v>1996</v>
      </c>
      <c r="M51" s="199">
        <v>2003</v>
      </c>
      <c r="N51" s="261">
        <v>-7</v>
      </c>
      <c r="O51" s="250">
        <f>100*(L51-M51)/M51</f>
        <v>-0.34947578632051923</v>
      </c>
      <c r="P51" s="254">
        <v>0.68</v>
      </c>
      <c r="Q51" s="251">
        <f>D51/L51</f>
        <v>3.93186372745491</v>
      </c>
      <c r="R51" s="255">
        <v>89.2</v>
      </c>
      <c r="S51" s="256">
        <v>132.77</v>
      </c>
      <c r="T51" s="259">
        <v>59.11</v>
      </c>
    </row>
    <row r="52" spans="1:20" ht="15" customHeight="1">
      <c r="A52" s="71"/>
      <c r="B52" s="68"/>
      <c r="C52" s="73" t="s">
        <v>57</v>
      </c>
      <c r="D52" s="180">
        <v>17030</v>
      </c>
      <c r="E52" s="199">
        <v>8193</v>
      </c>
      <c r="F52" s="199">
        <v>8837</v>
      </c>
      <c r="G52" s="199">
        <v>17130</v>
      </c>
      <c r="H52" s="199">
        <v>8252</v>
      </c>
      <c r="I52" s="199">
        <v>8878</v>
      </c>
      <c r="J52" s="260">
        <v>-100</v>
      </c>
      <c r="K52" s="250">
        <f>100*(D52-G52)/G52</f>
        <v>-0.5837711617046117</v>
      </c>
      <c r="L52" s="199">
        <v>4356</v>
      </c>
      <c r="M52" s="199">
        <v>4352</v>
      </c>
      <c r="N52" s="261">
        <v>4</v>
      </c>
      <c r="O52" s="250">
        <f>100*(L52-M52)/M52</f>
        <v>0.09191176470588236</v>
      </c>
      <c r="P52" s="254">
        <v>1.48</v>
      </c>
      <c r="Q52" s="251">
        <f>D52/L52</f>
        <v>3.9095500459136825</v>
      </c>
      <c r="R52" s="255">
        <v>92.7</v>
      </c>
      <c r="S52" s="256">
        <v>138.98</v>
      </c>
      <c r="T52" s="259">
        <v>122.54</v>
      </c>
    </row>
    <row r="53" spans="1:20" ht="15" customHeight="1">
      <c r="A53" s="71"/>
      <c r="B53" s="68"/>
      <c r="C53" s="73" t="s">
        <v>58</v>
      </c>
      <c r="D53" s="180">
        <v>9202</v>
      </c>
      <c r="E53" s="199">
        <v>4426</v>
      </c>
      <c r="F53" s="199">
        <v>4776</v>
      </c>
      <c r="G53" s="199">
        <v>9218</v>
      </c>
      <c r="H53" s="199">
        <v>4438</v>
      </c>
      <c r="I53" s="199">
        <v>4780</v>
      </c>
      <c r="J53" s="260">
        <v>-16</v>
      </c>
      <c r="K53" s="250">
        <f>100*(D53-G53)/G53</f>
        <v>-0.17357344326318072</v>
      </c>
      <c r="L53" s="199">
        <v>2269</v>
      </c>
      <c r="M53" s="199">
        <v>2242</v>
      </c>
      <c r="N53" s="261">
        <v>27</v>
      </c>
      <c r="O53" s="250">
        <f>100*(L53-M53)/M53</f>
        <v>1.2042818911685995</v>
      </c>
      <c r="P53" s="254">
        <v>0.8</v>
      </c>
      <c r="Q53" s="251">
        <f>D53/L53</f>
        <v>4.055531070956368</v>
      </c>
      <c r="R53" s="255">
        <v>92.7</v>
      </c>
      <c r="S53" s="256">
        <v>171.26</v>
      </c>
      <c r="T53" s="259">
        <v>53.73</v>
      </c>
    </row>
    <row r="54" spans="1:20" ht="15" customHeight="1">
      <c r="A54" s="71"/>
      <c r="B54" s="68"/>
      <c r="C54" s="73"/>
      <c r="D54" s="252"/>
      <c r="E54" s="252"/>
      <c r="F54" s="252"/>
      <c r="G54" s="252"/>
      <c r="H54" s="252"/>
      <c r="I54" s="252"/>
      <c r="J54" s="260"/>
      <c r="K54" s="124"/>
      <c r="L54" s="252"/>
      <c r="M54" s="252"/>
      <c r="N54" s="261"/>
      <c r="O54" s="89"/>
      <c r="P54" s="254"/>
      <c r="Q54" s="258"/>
      <c r="R54" s="255"/>
      <c r="S54" s="256"/>
      <c r="T54" s="257"/>
    </row>
    <row r="55" spans="1:20" s="118" customFormat="1" ht="15" customHeight="1">
      <c r="A55" s="122"/>
      <c r="B55" s="352" t="s">
        <v>59</v>
      </c>
      <c r="C55" s="354"/>
      <c r="D55" s="272">
        <f>SUM(D56:D61)</f>
        <v>40286</v>
      </c>
      <c r="E55" s="272">
        <f aca="true" t="shared" si="18" ref="E55:J55">SUM(E56:E61)</f>
        <v>19119</v>
      </c>
      <c r="F55" s="272">
        <f t="shared" si="18"/>
        <v>21167</v>
      </c>
      <c r="G55" s="272">
        <f t="shared" si="18"/>
        <v>40656</v>
      </c>
      <c r="H55" s="272">
        <f t="shared" si="18"/>
        <v>19322</v>
      </c>
      <c r="I55" s="272">
        <f t="shared" si="18"/>
        <v>21334</v>
      </c>
      <c r="J55" s="284">
        <f t="shared" si="18"/>
        <v>-370</v>
      </c>
      <c r="K55" s="273">
        <f>100*(D55-G55)/G55</f>
        <v>-0.9100747737111373</v>
      </c>
      <c r="L55" s="272">
        <f>SUM(L56:L61)</f>
        <v>10291</v>
      </c>
      <c r="M55" s="272">
        <f>SUM(M56:M61)</f>
        <v>10317</v>
      </c>
      <c r="N55" s="284">
        <f>SUM(N56:N61)</f>
        <v>-26</v>
      </c>
      <c r="O55" s="273">
        <f aca="true" t="shared" si="19" ref="O55:O61">100*(L55-M55)/M55</f>
        <v>-0.25201124357855964</v>
      </c>
      <c r="P55" s="117">
        <f>SUM(P56:P61)</f>
        <v>3.41</v>
      </c>
      <c r="Q55" s="275">
        <f>SUM(Q56)</f>
        <v>4.027194066749073</v>
      </c>
      <c r="R55" s="281">
        <v>90.3</v>
      </c>
      <c r="S55" s="282">
        <v>151.95</v>
      </c>
      <c r="T55" s="275">
        <f>SUM(T56:T61)</f>
        <v>265.12</v>
      </c>
    </row>
    <row r="56" spans="1:20" ht="15" customHeight="1">
      <c r="A56" s="71"/>
      <c r="B56" s="68"/>
      <c r="C56" s="73" t="s">
        <v>60</v>
      </c>
      <c r="D56" s="180">
        <v>6516</v>
      </c>
      <c r="E56" s="199">
        <v>3130</v>
      </c>
      <c r="F56" s="199">
        <v>3386</v>
      </c>
      <c r="G56" s="199">
        <v>6527</v>
      </c>
      <c r="H56" s="199">
        <v>3147</v>
      </c>
      <c r="I56" s="199">
        <v>3380</v>
      </c>
      <c r="J56" s="260">
        <v>-11</v>
      </c>
      <c r="K56" s="250">
        <f aca="true" t="shared" si="20" ref="K56:K61">100*(D56-G56)/G56</f>
        <v>-0.16853071855370003</v>
      </c>
      <c r="L56" s="199">
        <v>1618</v>
      </c>
      <c r="M56" s="199">
        <v>1620</v>
      </c>
      <c r="N56" s="261">
        <v>-2</v>
      </c>
      <c r="O56" s="250">
        <f t="shared" si="19"/>
        <v>-0.12345679012345678</v>
      </c>
      <c r="P56" s="254">
        <v>0.56</v>
      </c>
      <c r="Q56" s="251">
        <f aca="true" t="shared" si="21" ref="Q56:Q61">D56/L56</f>
        <v>4.027194066749073</v>
      </c>
      <c r="R56" s="255">
        <v>92.4</v>
      </c>
      <c r="S56" s="256">
        <v>217.64</v>
      </c>
      <c r="T56" s="259">
        <v>29.94</v>
      </c>
    </row>
    <row r="57" spans="1:20" ht="15" customHeight="1">
      <c r="A57" s="71"/>
      <c r="B57" s="68"/>
      <c r="C57" s="73" t="s">
        <v>61</v>
      </c>
      <c r="D57" s="180">
        <v>6134</v>
      </c>
      <c r="E57" s="199">
        <v>2906</v>
      </c>
      <c r="F57" s="199">
        <v>3228</v>
      </c>
      <c r="G57" s="199">
        <v>6155</v>
      </c>
      <c r="H57" s="199">
        <v>2911</v>
      </c>
      <c r="I57" s="199">
        <v>3244</v>
      </c>
      <c r="J57" s="260">
        <v>-21</v>
      </c>
      <c r="K57" s="250">
        <f t="shared" si="20"/>
        <v>-0.3411860276198213</v>
      </c>
      <c r="L57" s="199">
        <v>1556</v>
      </c>
      <c r="M57" s="199">
        <v>1558</v>
      </c>
      <c r="N57" s="261">
        <v>-2</v>
      </c>
      <c r="O57" s="250">
        <f t="shared" si="19"/>
        <v>-0.12836970474967907</v>
      </c>
      <c r="P57" s="254">
        <v>0.53</v>
      </c>
      <c r="Q57" s="251">
        <f t="shared" si="21"/>
        <v>3.942159383033419</v>
      </c>
      <c r="R57" s="255">
        <v>90</v>
      </c>
      <c r="S57" s="256">
        <v>230.78</v>
      </c>
      <c r="T57" s="259">
        <v>26.58</v>
      </c>
    </row>
    <row r="58" spans="1:20" ht="15" customHeight="1">
      <c r="A58" s="71"/>
      <c r="B58" s="68"/>
      <c r="C58" s="73" t="s">
        <v>62</v>
      </c>
      <c r="D58" s="180">
        <v>8590</v>
      </c>
      <c r="E58" s="199">
        <v>4079</v>
      </c>
      <c r="F58" s="199">
        <v>4511</v>
      </c>
      <c r="G58" s="199">
        <v>8688</v>
      </c>
      <c r="H58" s="199">
        <v>4147</v>
      </c>
      <c r="I58" s="199">
        <v>4541</v>
      </c>
      <c r="J58" s="260">
        <v>-98</v>
      </c>
      <c r="K58" s="250">
        <f t="shared" si="20"/>
        <v>-1.1279926335174955</v>
      </c>
      <c r="L58" s="199">
        <v>2229</v>
      </c>
      <c r="M58" s="199">
        <v>2240</v>
      </c>
      <c r="N58" s="261">
        <v>-11</v>
      </c>
      <c r="O58" s="250">
        <f t="shared" si="19"/>
        <v>-0.49107142857142855</v>
      </c>
      <c r="P58" s="254">
        <v>0.7</v>
      </c>
      <c r="Q58" s="251">
        <f t="shared" si="21"/>
        <v>3.8537460744728578</v>
      </c>
      <c r="R58" s="255">
        <v>90.4</v>
      </c>
      <c r="S58" s="256">
        <v>86.87</v>
      </c>
      <c r="T58" s="259">
        <v>98.88</v>
      </c>
    </row>
    <row r="59" spans="1:20" ht="15" customHeight="1">
      <c r="A59" s="71"/>
      <c r="B59" s="68"/>
      <c r="C59" s="73" t="s">
        <v>63</v>
      </c>
      <c r="D59" s="180">
        <v>9708</v>
      </c>
      <c r="E59" s="199">
        <v>4602</v>
      </c>
      <c r="F59" s="199">
        <v>5106</v>
      </c>
      <c r="G59" s="199">
        <v>9824</v>
      </c>
      <c r="H59" s="199">
        <v>4643</v>
      </c>
      <c r="I59" s="199">
        <v>5181</v>
      </c>
      <c r="J59" s="260">
        <v>-116</v>
      </c>
      <c r="K59" s="250">
        <f t="shared" si="20"/>
        <v>-1.1807817589576548</v>
      </c>
      <c r="L59" s="199">
        <v>2467</v>
      </c>
      <c r="M59" s="199">
        <v>2471</v>
      </c>
      <c r="N59" s="261">
        <v>-4</v>
      </c>
      <c r="O59" s="250">
        <f t="shared" si="19"/>
        <v>-0.16187778227438285</v>
      </c>
      <c r="P59" s="254">
        <v>0.8</v>
      </c>
      <c r="Q59" s="251">
        <f t="shared" si="21"/>
        <v>3.935143899473044</v>
      </c>
      <c r="R59" s="255">
        <v>90.1</v>
      </c>
      <c r="S59" s="256">
        <v>202.67</v>
      </c>
      <c r="T59" s="259">
        <v>47.9</v>
      </c>
    </row>
    <row r="60" spans="1:20" ht="15" customHeight="1">
      <c r="A60" s="71"/>
      <c r="B60" s="68"/>
      <c r="C60" s="73" t="s">
        <v>64</v>
      </c>
      <c r="D60" s="180">
        <v>3781</v>
      </c>
      <c r="E60" s="199">
        <v>1778</v>
      </c>
      <c r="F60" s="199">
        <v>2003</v>
      </c>
      <c r="G60" s="199">
        <v>3834</v>
      </c>
      <c r="H60" s="199">
        <v>1812</v>
      </c>
      <c r="I60" s="199">
        <v>2022</v>
      </c>
      <c r="J60" s="260">
        <v>-53</v>
      </c>
      <c r="K60" s="250">
        <f t="shared" si="20"/>
        <v>-1.3823682837767344</v>
      </c>
      <c r="L60" s="199">
        <v>940</v>
      </c>
      <c r="M60" s="199">
        <v>942</v>
      </c>
      <c r="N60" s="261">
        <v>-2</v>
      </c>
      <c r="O60" s="250">
        <f t="shared" si="19"/>
        <v>-0.21231422505307856</v>
      </c>
      <c r="P60" s="254">
        <v>0.33</v>
      </c>
      <c r="Q60" s="251">
        <f t="shared" si="21"/>
        <v>4.022340425531915</v>
      </c>
      <c r="R60" s="255">
        <v>88.8</v>
      </c>
      <c r="S60" s="256">
        <v>79.62</v>
      </c>
      <c r="T60" s="259">
        <v>47.49</v>
      </c>
    </row>
    <row r="61" spans="1:20" ht="15" customHeight="1">
      <c r="A61" s="71"/>
      <c r="B61" s="68"/>
      <c r="C61" s="73" t="s">
        <v>65</v>
      </c>
      <c r="D61" s="180">
        <v>5557</v>
      </c>
      <c r="E61" s="199">
        <v>2624</v>
      </c>
      <c r="F61" s="199">
        <v>2933</v>
      </c>
      <c r="G61" s="199">
        <v>5628</v>
      </c>
      <c r="H61" s="199">
        <v>2662</v>
      </c>
      <c r="I61" s="199">
        <v>2966</v>
      </c>
      <c r="J61" s="260">
        <v>-71</v>
      </c>
      <c r="K61" s="250">
        <f t="shared" si="20"/>
        <v>-1.2615493958777542</v>
      </c>
      <c r="L61" s="199">
        <v>1481</v>
      </c>
      <c r="M61" s="199">
        <v>1486</v>
      </c>
      <c r="N61" s="261">
        <v>-5</v>
      </c>
      <c r="O61" s="250">
        <f t="shared" si="19"/>
        <v>-0.3364737550471063</v>
      </c>
      <c r="P61" s="254">
        <v>0.49</v>
      </c>
      <c r="Q61" s="251">
        <f t="shared" si="21"/>
        <v>3.7521944632005404</v>
      </c>
      <c r="R61" s="255">
        <v>89.5</v>
      </c>
      <c r="S61" s="256">
        <v>387.79</v>
      </c>
      <c r="T61" s="259">
        <v>14.33</v>
      </c>
    </row>
    <row r="62" spans="1:20" ht="15" customHeight="1">
      <c r="A62" s="71"/>
      <c r="B62" s="68"/>
      <c r="C62" s="73"/>
      <c r="D62" s="199"/>
      <c r="E62" s="252"/>
      <c r="F62" s="252"/>
      <c r="G62" s="252"/>
      <c r="H62" s="252"/>
      <c r="I62" s="252"/>
      <c r="J62" s="260"/>
      <c r="K62" s="124"/>
      <c r="L62" s="252"/>
      <c r="M62" s="252"/>
      <c r="N62" s="261"/>
      <c r="O62" s="89"/>
      <c r="P62" s="254"/>
      <c r="Q62" s="258"/>
      <c r="R62" s="255"/>
      <c r="S62" s="256"/>
      <c r="T62" s="257"/>
    </row>
    <row r="63" spans="1:20" s="118" customFormat="1" ht="15" customHeight="1">
      <c r="A63" s="122"/>
      <c r="B63" s="352" t="s">
        <v>66</v>
      </c>
      <c r="C63" s="354"/>
      <c r="D63" s="272">
        <f>SUM(D64:D67)</f>
        <v>43418</v>
      </c>
      <c r="E63" s="272">
        <f aca="true" t="shared" si="22" ref="E63:J63">SUM(E64:E67)</f>
        <v>20410</v>
      </c>
      <c r="F63" s="272">
        <f t="shared" si="22"/>
        <v>23008</v>
      </c>
      <c r="G63" s="272">
        <f t="shared" si="22"/>
        <v>44176</v>
      </c>
      <c r="H63" s="272">
        <f t="shared" si="22"/>
        <v>20828</v>
      </c>
      <c r="I63" s="272">
        <f t="shared" si="22"/>
        <v>23348</v>
      </c>
      <c r="J63" s="284">
        <f t="shared" si="22"/>
        <v>-758</v>
      </c>
      <c r="K63" s="273">
        <f>100*(D63-G63)/G63</f>
        <v>-1.715863817457443</v>
      </c>
      <c r="L63" s="272">
        <f>SUM(L64:L67)</f>
        <v>12769</v>
      </c>
      <c r="M63" s="272">
        <f>SUM(M64:M67)</f>
        <v>12824</v>
      </c>
      <c r="N63" s="284">
        <f>SUM(N64:N67)</f>
        <v>-55</v>
      </c>
      <c r="O63" s="273">
        <f>100*(L63-M63)/M63</f>
        <v>-0.4288833437305053</v>
      </c>
      <c r="P63" s="117">
        <f>SUM(P64:P67)</f>
        <v>3.66</v>
      </c>
      <c r="Q63" s="275">
        <f>SUM(Q64)</f>
        <v>3.3859829940736925</v>
      </c>
      <c r="R63" s="117">
        <f>AVERAGE(R64:R67)</f>
        <v>88.625</v>
      </c>
      <c r="S63" s="275">
        <f>AVERAGE(S64:S67)</f>
        <v>78.38749999999999</v>
      </c>
      <c r="T63" s="275">
        <f>SUM(T64:T67)</f>
        <v>561.47</v>
      </c>
    </row>
    <row r="64" spans="1:20" ht="15" customHeight="1">
      <c r="A64" s="71"/>
      <c r="B64" s="68"/>
      <c r="C64" s="73" t="s">
        <v>67</v>
      </c>
      <c r="D64" s="180">
        <v>13141</v>
      </c>
      <c r="E64" s="199">
        <v>6210</v>
      </c>
      <c r="F64" s="199">
        <v>6931</v>
      </c>
      <c r="G64" s="199">
        <v>13328</v>
      </c>
      <c r="H64" s="199">
        <v>6315</v>
      </c>
      <c r="I64" s="199">
        <v>7013</v>
      </c>
      <c r="J64" s="260">
        <v>-187</v>
      </c>
      <c r="K64" s="250">
        <f>100*(D64-G64)/G64</f>
        <v>-1.403061224489796</v>
      </c>
      <c r="L64" s="199">
        <v>3881</v>
      </c>
      <c r="M64" s="199">
        <v>3885</v>
      </c>
      <c r="N64" s="261">
        <v>-4</v>
      </c>
      <c r="O64" s="250">
        <f>100*(L64-M64)/M64</f>
        <v>-0.10296010296010295</v>
      </c>
      <c r="P64" s="254">
        <v>1.1</v>
      </c>
      <c r="Q64" s="251">
        <f>D64/L64</f>
        <v>3.3859829940736925</v>
      </c>
      <c r="R64" s="255">
        <v>89.6</v>
      </c>
      <c r="S64" s="256">
        <v>71.82</v>
      </c>
      <c r="T64" s="259">
        <v>182.97</v>
      </c>
    </row>
    <row r="65" spans="1:20" ht="15" customHeight="1">
      <c r="A65" s="71"/>
      <c r="B65" s="68"/>
      <c r="C65" s="73" t="s">
        <v>68</v>
      </c>
      <c r="D65" s="180">
        <v>10708</v>
      </c>
      <c r="E65" s="199">
        <v>4976</v>
      </c>
      <c r="F65" s="199">
        <v>5732</v>
      </c>
      <c r="G65" s="199">
        <v>10977</v>
      </c>
      <c r="H65" s="199">
        <v>5117</v>
      </c>
      <c r="I65" s="199">
        <v>5860</v>
      </c>
      <c r="J65" s="260">
        <v>-269</v>
      </c>
      <c r="K65" s="250">
        <f>100*(D65-G65)/G65</f>
        <v>-2.4505784822811334</v>
      </c>
      <c r="L65" s="199">
        <v>3437</v>
      </c>
      <c r="M65" s="199">
        <v>3458</v>
      </c>
      <c r="N65" s="261">
        <v>-21</v>
      </c>
      <c r="O65" s="250">
        <f>100*(L65-M65)/M65</f>
        <v>-0.6072874493927125</v>
      </c>
      <c r="P65" s="254">
        <v>0.9</v>
      </c>
      <c r="Q65" s="251">
        <f>D65/L65</f>
        <v>3.1155077102123947</v>
      </c>
      <c r="R65" s="255">
        <v>86.8</v>
      </c>
      <c r="S65" s="256">
        <v>67.81</v>
      </c>
      <c r="T65" s="259">
        <v>157.91</v>
      </c>
    </row>
    <row r="66" spans="1:20" ht="15" customHeight="1">
      <c r="A66" s="71"/>
      <c r="B66" s="68"/>
      <c r="C66" s="73" t="s">
        <v>69</v>
      </c>
      <c r="D66" s="180">
        <v>14291</v>
      </c>
      <c r="E66" s="199">
        <v>6741</v>
      </c>
      <c r="F66" s="199">
        <v>7550</v>
      </c>
      <c r="G66" s="199">
        <v>14515</v>
      </c>
      <c r="H66" s="199">
        <v>6862</v>
      </c>
      <c r="I66" s="199">
        <v>7653</v>
      </c>
      <c r="J66" s="260">
        <v>-224</v>
      </c>
      <c r="K66" s="250">
        <f>100*(D66-G66)/G66</f>
        <v>-1.5432311401997933</v>
      </c>
      <c r="L66" s="199">
        <v>4071</v>
      </c>
      <c r="M66" s="199">
        <v>4099</v>
      </c>
      <c r="N66" s="261">
        <v>-28</v>
      </c>
      <c r="O66" s="250">
        <f>100*(L66-M66)/M66</f>
        <v>-0.6830934374237619</v>
      </c>
      <c r="P66" s="254">
        <v>1.2</v>
      </c>
      <c r="Q66" s="251">
        <f>D66/L66</f>
        <v>3.510439695406534</v>
      </c>
      <c r="R66" s="255">
        <v>89.3</v>
      </c>
      <c r="S66" s="256">
        <v>123.66</v>
      </c>
      <c r="T66" s="259">
        <v>115.57</v>
      </c>
    </row>
    <row r="67" spans="1:20" ht="15" customHeight="1">
      <c r="A67" s="71"/>
      <c r="B67" s="68"/>
      <c r="C67" s="73" t="s">
        <v>70</v>
      </c>
      <c r="D67" s="180">
        <v>5278</v>
      </c>
      <c r="E67" s="199">
        <v>2483</v>
      </c>
      <c r="F67" s="199">
        <v>2795</v>
      </c>
      <c r="G67" s="199">
        <v>5356</v>
      </c>
      <c r="H67" s="199">
        <v>2534</v>
      </c>
      <c r="I67" s="199">
        <v>2822</v>
      </c>
      <c r="J67" s="260">
        <v>-78</v>
      </c>
      <c r="K67" s="250">
        <f>100*(D67-G67)/G67</f>
        <v>-1.4563106796116505</v>
      </c>
      <c r="L67" s="199">
        <v>1380</v>
      </c>
      <c r="M67" s="199">
        <v>1382</v>
      </c>
      <c r="N67" s="261">
        <v>-2</v>
      </c>
      <c r="O67" s="250">
        <f>100*(L67-M67)/M67</f>
        <v>-0.1447178002894356</v>
      </c>
      <c r="P67" s="254">
        <v>0.46</v>
      </c>
      <c r="Q67" s="251">
        <f>D67/L67</f>
        <v>3.8246376811594205</v>
      </c>
      <c r="R67" s="255">
        <v>88.8</v>
      </c>
      <c r="S67" s="256">
        <v>50.26</v>
      </c>
      <c r="T67" s="259">
        <v>105.02</v>
      </c>
    </row>
    <row r="68" spans="1:20" ht="15" customHeight="1">
      <c r="A68" s="71"/>
      <c r="B68" s="68"/>
      <c r="C68" s="73"/>
      <c r="D68" s="252"/>
      <c r="E68" s="252"/>
      <c r="F68" s="252"/>
      <c r="G68" s="252"/>
      <c r="H68" s="252"/>
      <c r="I68" s="252"/>
      <c r="J68" s="260"/>
      <c r="K68" s="124"/>
      <c r="L68" s="252"/>
      <c r="M68" s="252"/>
      <c r="N68" s="261"/>
      <c r="O68" s="89"/>
      <c r="P68" s="254"/>
      <c r="Q68" s="258"/>
      <c r="R68" s="255"/>
      <c r="S68" s="256"/>
      <c r="T68" s="257"/>
    </row>
    <row r="69" spans="1:20" s="118" customFormat="1" ht="15" customHeight="1">
      <c r="A69" s="123"/>
      <c r="B69" s="352" t="s">
        <v>71</v>
      </c>
      <c r="C69" s="354"/>
      <c r="D69" s="272">
        <f>SUM(D70)</f>
        <v>9580</v>
      </c>
      <c r="E69" s="272">
        <f aca="true" t="shared" si="23" ref="E69:J69">SUM(E70)</f>
        <v>4590</v>
      </c>
      <c r="F69" s="272">
        <f t="shared" si="23"/>
        <v>4990</v>
      </c>
      <c r="G69" s="272">
        <f t="shared" si="23"/>
        <v>9718</v>
      </c>
      <c r="H69" s="272">
        <f t="shared" si="23"/>
        <v>4674</v>
      </c>
      <c r="I69" s="272">
        <f t="shared" si="23"/>
        <v>5044</v>
      </c>
      <c r="J69" s="284">
        <f t="shared" si="23"/>
        <v>-138</v>
      </c>
      <c r="K69" s="273">
        <f>100*(D69-G69)/G69</f>
        <v>-1.420045276805927</v>
      </c>
      <c r="L69" s="272">
        <f>SUM(L70)</f>
        <v>2594</v>
      </c>
      <c r="M69" s="272">
        <f>SUM(M70)</f>
        <v>2594</v>
      </c>
      <c r="N69" s="285" t="s">
        <v>263</v>
      </c>
      <c r="O69" s="249" t="s">
        <v>263</v>
      </c>
      <c r="P69" s="117">
        <f>SUM(P70)</f>
        <v>0.84</v>
      </c>
      <c r="Q69" s="275">
        <f>SUM(Q70)</f>
        <v>3.6931380107941405</v>
      </c>
      <c r="R69" s="117">
        <f>SUM(R70)</f>
        <v>92</v>
      </c>
      <c r="S69" s="275">
        <f>SUM(S70)</f>
        <v>177.44</v>
      </c>
      <c r="T69" s="275">
        <f>SUM(T70)</f>
        <v>53.99</v>
      </c>
    </row>
    <row r="70" spans="1:20" ht="15" customHeight="1">
      <c r="A70" s="74"/>
      <c r="B70" s="74"/>
      <c r="C70" s="75" t="s">
        <v>72</v>
      </c>
      <c r="D70" s="262">
        <v>9580</v>
      </c>
      <c r="E70" s="262">
        <v>4590</v>
      </c>
      <c r="F70" s="262">
        <v>4990</v>
      </c>
      <c r="G70" s="262">
        <v>9718</v>
      </c>
      <c r="H70" s="262">
        <v>4674</v>
      </c>
      <c r="I70" s="262">
        <v>5044</v>
      </c>
      <c r="J70" s="263">
        <v>-138</v>
      </c>
      <c r="K70" s="264">
        <f>100*(D70-G70)/G70</f>
        <v>-1.420045276805927</v>
      </c>
      <c r="L70" s="262">
        <v>2594</v>
      </c>
      <c r="M70" s="262">
        <v>2594</v>
      </c>
      <c r="N70" s="265" t="s">
        <v>221</v>
      </c>
      <c r="O70" s="266" t="s">
        <v>221</v>
      </c>
      <c r="P70" s="267">
        <v>0.84</v>
      </c>
      <c r="Q70" s="268">
        <f>D70/L70</f>
        <v>3.6931380107941405</v>
      </c>
      <c r="R70" s="269">
        <v>92</v>
      </c>
      <c r="S70" s="270">
        <v>177.44</v>
      </c>
      <c r="T70" s="271">
        <v>53.99</v>
      </c>
    </row>
    <row r="71" spans="1:20" ht="14.25">
      <c r="A71" s="71" t="s">
        <v>115</v>
      </c>
      <c r="B71" s="71"/>
      <c r="C71" s="71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7"/>
      <c r="O71" s="76"/>
      <c r="P71" s="76"/>
      <c r="Q71" s="76"/>
      <c r="R71" s="76"/>
      <c r="S71" s="76"/>
      <c r="T71" s="76"/>
    </row>
  </sheetData>
  <sheetProtection/>
  <mergeCells count="34">
    <mergeCell ref="A2:T2"/>
    <mergeCell ref="B55:C55"/>
    <mergeCell ref="B63:C63"/>
    <mergeCell ref="B69:C69"/>
    <mergeCell ref="B26:C26"/>
    <mergeCell ref="B32:C32"/>
    <mergeCell ref="B42:C42"/>
    <mergeCell ref="B49:C49"/>
    <mergeCell ref="B17:C17"/>
    <mergeCell ref="B18:C18"/>
    <mergeCell ref="B19:C19"/>
    <mergeCell ref="B20:C20"/>
    <mergeCell ref="B21:C21"/>
    <mergeCell ref="B23:C23"/>
    <mergeCell ref="A9:C9"/>
    <mergeCell ref="A11:C11"/>
    <mergeCell ref="A12:C12"/>
    <mergeCell ref="B14:C14"/>
    <mergeCell ref="B15:C15"/>
    <mergeCell ref="B16:C16"/>
    <mergeCell ref="A8:C8"/>
    <mergeCell ref="A7:C7"/>
    <mergeCell ref="L4:L5"/>
    <mergeCell ref="A4:C5"/>
    <mergeCell ref="D4:F4"/>
    <mergeCell ref="G4:I4"/>
    <mergeCell ref="J4:K4"/>
    <mergeCell ref="Q4:Q5"/>
    <mergeCell ref="R4:R5"/>
    <mergeCell ref="S4:S5"/>
    <mergeCell ref="T4:T5"/>
    <mergeCell ref="M4:M5"/>
    <mergeCell ref="N4:O4"/>
    <mergeCell ref="P4:P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zoomScale="60" zoomScaleNormal="60" zoomScalePageLayoutView="0" workbookViewId="0" topLeftCell="A1">
      <selection activeCell="H46" sqref="H46"/>
    </sheetView>
  </sheetViews>
  <sheetFormatPr defaultColWidth="8.796875" defaultRowHeight="15"/>
  <cols>
    <col min="1" max="1" width="8.09765625" style="129" customWidth="1"/>
    <col min="2" max="2" width="10.59765625" style="129" customWidth="1"/>
    <col min="3" max="3" width="3.69921875" style="129" bestFit="1" customWidth="1"/>
    <col min="4" max="20" width="13.8984375" style="129" customWidth="1"/>
    <col min="21" max="16384" width="8.69921875" style="129" customWidth="1"/>
  </cols>
  <sheetData>
    <row r="1" spans="1:20" ht="14.25">
      <c r="A1" s="125" t="s">
        <v>92</v>
      </c>
      <c r="B1" s="126"/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8" t="s">
        <v>93</v>
      </c>
    </row>
    <row r="2" spans="1:20" ht="17.25">
      <c r="A2" s="380" t="s">
        <v>234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 ht="14.25">
      <c r="A3" s="381" t="s">
        <v>233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20" ht="1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365" t="s">
        <v>136</v>
      </c>
      <c r="S4" s="365"/>
      <c r="T4" s="365"/>
    </row>
    <row r="5" spans="1:20" ht="14.25" customHeight="1">
      <c r="A5" s="382" t="s">
        <v>94</v>
      </c>
      <c r="B5" s="383"/>
      <c r="C5" s="388" t="s">
        <v>95</v>
      </c>
      <c r="D5" s="389"/>
      <c r="E5" s="372" t="s">
        <v>96</v>
      </c>
      <c r="F5" s="394" t="s">
        <v>97</v>
      </c>
      <c r="G5" s="395" t="s">
        <v>236</v>
      </c>
      <c r="H5" s="372" t="s">
        <v>98</v>
      </c>
      <c r="I5" s="372" t="s">
        <v>99</v>
      </c>
      <c r="J5" s="372" t="s">
        <v>100</v>
      </c>
      <c r="K5" s="372" t="s">
        <v>101</v>
      </c>
      <c r="L5" s="372" t="s">
        <v>102</v>
      </c>
      <c r="M5" s="369" t="s">
        <v>137</v>
      </c>
      <c r="N5" s="369" t="s">
        <v>138</v>
      </c>
      <c r="O5" s="377" t="s">
        <v>139</v>
      </c>
      <c r="P5" s="369" t="s">
        <v>140</v>
      </c>
      <c r="Q5" s="369" t="s">
        <v>141</v>
      </c>
      <c r="R5" s="369" t="s">
        <v>142</v>
      </c>
      <c r="S5" s="398" t="s">
        <v>143</v>
      </c>
      <c r="T5" s="401" t="s">
        <v>144</v>
      </c>
    </row>
    <row r="6" spans="1:20" ht="13.5" customHeight="1">
      <c r="A6" s="384"/>
      <c r="B6" s="385"/>
      <c r="C6" s="390"/>
      <c r="D6" s="391"/>
      <c r="E6" s="373"/>
      <c r="F6" s="390"/>
      <c r="G6" s="396"/>
      <c r="H6" s="373"/>
      <c r="I6" s="373"/>
      <c r="J6" s="373"/>
      <c r="K6" s="373"/>
      <c r="L6" s="370"/>
      <c r="M6" s="370"/>
      <c r="N6" s="370"/>
      <c r="O6" s="378"/>
      <c r="P6" s="370"/>
      <c r="Q6" s="370"/>
      <c r="R6" s="370"/>
      <c r="S6" s="399"/>
      <c r="T6" s="402"/>
    </row>
    <row r="7" spans="1:20" ht="13.5" customHeight="1">
      <c r="A7" s="386"/>
      <c r="B7" s="387"/>
      <c r="C7" s="392"/>
      <c r="D7" s="393"/>
      <c r="E7" s="374"/>
      <c r="F7" s="392"/>
      <c r="G7" s="397"/>
      <c r="H7" s="374"/>
      <c r="I7" s="374"/>
      <c r="J7" s="374"/>
      <c r="K7" s="374"/>
      <c r="L7" s="371"/>
      <c r="M7" s="371"/>
      <c r="N7" s="371"/>
      <c r="O7" s="379"/>
      <c r="P7" s="371"/>
      <c r="Q7" s="371"/>
      <c r="R7" s="371"/>
      <c r="S7" s="400"/>
      <c r="T7" s="403"/>
    </row>
    <row r="8" spans="1:20" ht="14.25">
      <c r="A8" s="132"/>
      <c r="B8" s="132"/>
      <c r="C8" s="133"/>
      <c r="D8" s="134"/>
      <c r="E8" s="130"/>
      <c r="F8" s="130"/>
      <c r="G8" s="130"/>
      <c r="H8" s="130"/>
      <c r="I8" s="131"/>
      <c r="J8" s="131"/>
      <c r="K8" s="130"/>
      <c r="L8" s="130"/>
      <c r="M8" s="130"/>
      <c r="N8" s="130"/>
      <c r="O8" s="130"/>
      <c r="P8" s="130"/>
      <c r="Q8" s="131"/>
      <c r="R8" s="131"/>
      <c r="S8" s="130"/>
      <c r="T8" s="135"/>
    </row>
    <row r="9" spans="1:20" ht="14.25">
      <c r="A9" s="136"/>
      <c r="B9" s="137"/>
      <c r="C9" s="138"/>
      <c r="D9" s="131"/>
      <c r="E9" s="139"/>
      <c r="F9" s="131"/>
      <c r="G9" s="131"/>
      <c r="H9" s="131"/>
      <c r="I9" s="131"/>
      <c r="J9" s="131"/>
      <c r="K9" s="131"/>
      <c r="L9" s="131"/>
      <c r="M9" s="81"/>
      <c r="N9" s="81"/>
      <c r="O9" s="81"/>
      <c r="P9" s="81"/>
      <c r="Q9" s="81"/>
      <c r="R9" s="140"/>
      <c r="S9" s="81"/>
      <c r="T9" s="135"/>
    </row>
    <row r="10" spans="1:20" ht="14.25">
      <c r="A10" s="375" t="s">
        <v>235</v>
      </c>
      <c r="B10" s="376"/>
      <c r="C10" s="138" t="s">
        <v>103</v>
      </c>
      <c r="D10" s="131">
        <v>768416</v>
      </c>
      <c r="E10" s="139">
        <v>23958</v>
      </c>
      <c r="F10" s="131">
        <v>17698</v>
      </c>
      <c r="G10" s="131">
        <v>3514</v>
      </c>
      <c r="H10" s="131">
        <v>1170</v>
      </c>
      <c r="I10" s="131">
        <v>7426</v>
      </c>
      <c r="J10" s="131">
        <v>777</v>
      </c>
      <c r="K10" s="286">
        <f>E10-F10</f>
        <v>6260</v>
      </c>
      <c r="L10" s="287">
        <v>556</v>
      </c>
      <c r="M10" s="288">
        <f>1000*E10/D10</f>
        <v>31.178424186898763</v>
      </c>
      <c r="N10" s="24">
        <f aca="true" t="shared" si="0" ref="N10:O14">1000*F10/D10</f>
        <v>23.03179527755799</v>
      </c>
      <c r="O10" s="24">
        <f t="shared" si="0"/>
        <v>146.67334502045244</v>
      </c>
      <c r="P10" s="24">
        <f>1000*H10/(E10+H10)</f>
        <v>46.561604584527224</v>
      </c>
      <c r="Q10" s="24">
        <f>1000*I10/D10</f>
        <v>9.664036147086994</v>
      </c>
      <c r="R10" s="25">
        <f>1000*J10/$D10</f>
        <v>1.011171032357473</v>
      </c>
      <c r="S10" s="24">
        <f>1000*K10/$D10</f>
        <v>8.146628909340773</v>
      </c>
      <c r="T10" s="289">
        <f>1000*L10/$D10</f>
        <v>0.7235664015325032</v>
      </c>
    </row>
    <row r="11" spans="1:20" ht="14.25">
      <c r="A11" s="366">
        <v>11</v>
      </c>
      <c r="B11" s="367"/>
      <c r="C11" s="138"/>
      <c r="D11" s="131">
        <v>777700</v>
      </c>
      <c r="E11" s="131">
        <v>24386</v>
      </c>
      <c r="F11" s="131">
        <v>19095</v>
      </c>
      <c r="G11" s="131">
        <v>4123</v>
      </c>
      <c r="H11" s="131">
        <v>1214</v>
      </c>
      <c r="I11" s="131">
        <v>7375</v>
      </c>
      <c r="J11" s="131">
        <v>712</v>
      </c>
      <c r="K11" s="286">
        <f>E11-F11</f>
        <v>5291</v>
      </c>
      <c r="L11" s="287">
        <v>-2907</v>
      </c>
      <c r="M11" s="288">
        <f>1000*E11/D11</f>
        <v>31.356564227851358</v>
      </c>
      <c r="N11" s="24">
        <f t="shared" si="0"/>
        <v>24.553169602674554</v>
      </c>
      <c r="O11" s="24">
        <f t="shared" si="0"/>
        <v>169.07241860083656</v>
      </c>
      <c r="P11" s="24">
        <f aca="true" t="shared" si="1" ref="P11:P19">1000*H11/(E11+H11)</f>
        <v>47.421875</v>
      </c>
      <c r="Q11" s="24">
        <f>1000*I11/D11</f>
        <v>9.483091166259483</v>
      </c>
      <c r="R11" s="25">
        <f aca="true" t="shared" si="2" ref="R11:S14">1000*J11/$D11</f>
        <v>0.9155201234409155</v>
      </c>
      <c r="S11" s="24">
        <f t="shared" si="2"/>
        <v>6.803394625176804</v>
      </c>
      <c r="T11" s="289">
        <f aca="true" t="shared" si="3" ref="T11:T32">1000*L11/$D11</f>
        <v>-3.737945223093738</v>
      </c>
    </row>
    <row r="12" spans="1:20" ht="14.25">
      <c r="A12" s="366">
        <v>12</v>
      </c>
      <c r="B12" s="367"/>
      <c r="C12" s="138"/>
      <c r="D12" s="131">
        <v>777100</v>
      </c>
      <c r="E12" s="131">
        <v>22862</v>
      </c>
      <c r="F12" s="131">
        <v>18322</v>
      </c>
      <c r="G12" s="131">
        <v>3553</v>
      </c>
      <c r="H12" s="131">
        <v>1151</v>
      </c>
      <c r="I12" s="131">
        <v>9017</v>
      </c>
      <c r="J12" s="131">
        <v>662</v>
      </c>
      <c r="K12" s="286">
        <f>E12-F12</f>
        <v>4540</v>
      </c>
      <c r="L12" s="287">
        <v>-2140</v>
      </c>
      <c r="M12" s="288">
        <f>1000*E12/D12</f>
        <v>29.419637112340755</v>
      </c>
      <c r="N12" s="24">
        <f t="shared" si="0"/>
        <v>23.577403165615753</v>
      </c>
      <c r="O12" s="24">
        <f t="shared" si="0"/>
        <v>155.41072522089055</v>
      </c>
      <c r="P12" s="24">
        <f t="shared" si="1"/>
        <v>47.93236996626827</v>
      </c>
      <c r="Q12" s="24">
        <f>1000*I12/D12</f>
        <v>11.603397246171664</v>
      </c>
      <c r="R12" s="25">
        <f t="shared" si="2"/>
        <v>0.8518852142581392</v>
      </c>
      <c r="S12" s="24">
        <f t="shared" si="2"/>
        <v>5.8422339467250035</v>
      </c>
      <c r="T12" s="289">
        <f t="shared" si="3"/>
        <v>-2.7538283361214773</v>
      </c>
    </row>
    <row r="13" spans="1:20" ht="14.25">
      <c r="A13" s="366">
        <v>13</v>
      </c>
      <c r="B13" s="367"/>
      <c r="C13" s="138"/>
      <c r="D13" s="131">
        <v>764400</v>
      </c>
      <c r="E13" s="131">
        <v>19664</v>
      </c>
      <c r="F13" s="131">
        <v>18168</v>
      </c>
      <c r="G13" s="131">
        <v>3226</v>
      </c>
      <c r="H13" s="131">
        <v>1001</v>
      </c>
      <c r="I13" s="131">
        <v>6256</v>
      </c>
      <c r="J13" s="131">
        <v>643</v>
      </c>
      <c r="K13" s="286">
        <f>E13-F13</f>
        <v>1496</v>
      </c>
      <c r="L13" s="287">
        <v>904</v>
      </c>
      <c r="M13" s="288">
        <f>1000*E13/D13</f>
        <v>25.724751439037153</v>
      </c>
      <c r="N13" s="24">
        <f t="shared" si="0"/>
        <v>23.767660910518053</v>
      </c>
      <c r="O13" s="24">
        <f t="shared" si="0"/>
        <v>164.05614320585843</v>
      </c>
      <c r="P13" s="24">
        <f t="shared" si="1"/>
        <v>48.439390273409145</v>
      </c>
      <c r="Q13" s="24">
        <f>1000*I13/D13</f>
        <v>8.184196755625328</v>
      </c>
      <c r="R13" s="25">
        <f t="shared" si="2"/>
        <v>0.8411826268969126</v>
      </c>
      <c r="S13" s="24">
        <f t="shared" si="2"/>
        <v>1.9570905285191</v>
      </c>
      <c r="T13" s="289">
        <f t="shared" si="3"/>
        <v>1.1826268969126112</v>
      </c>
    </row>
    <row r="14" spans="1:20" ht="14.25">
      <c r="A14" s="366">
        <v>14</v>
      </c>
      <c r="B14" s="367"/>
      <c r="C14" s="138"/>
      <c r="D14" s="131">
        <v>749900</v>
      </c>
      <c r="E14" s="131">
        <v>19398</v>
      </c>
      <c r="F14" s="131">
        <v>17559</v>
      </c>
      <c r="G14" s="131">
        <v>2798</v>
      </c>
      <c r="H14" s="131">
        <v>881</v>
      </c>
      <c r="I14" s="131">
        <v>6778</v>
      </c>
      <c r="J14" s="131">
        <v>680</v>
      </c>
      <c r="K14" s="286">
        <f>E14-F14</f>
        <v>1839</v>
      </c>
      <c r="L14" s="287">
        <v>-339</v>
      </c>
      <c r="M14" s="288">
        <f>1000*E14/D14</f>
        <v>25.867448993199094</v>
      </c>
      <c r="N14" s="24">
        <f t="shared" si="0"/>
        <v>23.415122016268835</v>
      </c>
      <c r="O14" s="24">
        <f t="shared" si="0"/>
        <v>144.2416743994226</v>
      </c>
      <c r="P14" s="24">
        <f t="shared" si="1"/>
        <v>43.44395680260368</v>
      </c>
      <c r="Q14" s="24">
        <f>1000*I14/D14</f>
        <v>9.03853847179624</v>
      </c>
      <c r="R14" s="25">
        <f t="shared" si="2"/>
        <v>0.9067875716762235</v>
      </c>
      <c r="S14" s="24">
        <f t="shared" si="2"/>
        <v>2.4523269769302574</v>
      </c>
      <c r="T14" s="289">
        <f t="shared" si="3"/>
        <v>-0.4520602747032938</v>
      </c>
    </row>
    <row r="15" spans="1:20" ht="14.25">
      <c r="A15" s="144"/>
      <c r="B15" s="145"/>
      <c r="C15" s="138"/>
      <c r="D15" s="131"/>
      <c r="E15" s="131"/>
      <c r="F15" s="131"/>
      <c r="G15" s="131"/>
      <c r="H15" s="131"/>
      <c r="I15" s="131"/>
      <c r="J15" s="131"/>
      <c r="K15" s="286"/>
      <c r="L15" s="287"/>
      <c r="M15" s="288"/>
      <c r="N15" s="24"/>
      <c r="O15" s="24"/>
      <c r="P15" s="24"/>
      <c r="Q15" s="24"/>
      <c r="R15" s="25"/>
      <c r="S15" s="24"/>
      <c r="T15" s="317" t="s">
        <v>298</v>
      </c>
    </row>
    <row r="16" spans="1:20" ht="14.25">
      <c r="A16" s="366">
        <v>15</v>
      </c>
      <c r="B16" s="367"/>
      <c r="C16" s="138" t="s">
        <v>103</v>
      </c>
      <c r="D16" s="131">
        <v>757676</v>
      </c>
      <c r="E16" s="131">
        <v>21279</v>
      </c>
      <c r="F16" s="139">
        <v>16953</v>
      </c>
      <c r="G16" s="139">
        <v>2756</v>
      </c>
      <c r="H16" s="139">
        <v>949</v>
      </c>
      <c r="I16" s="139">
        <v>8958</v>
      </c>
      <c r="J16" s="139">
        <v>766</v>
      </c>
      <c r="K16" s="286">
        <f>E16-F16</f>
        <v>4326</v>
      </c>
      <c r="L16" s="287">
        <v>-23750</v>
      </c>
      <c r="M16" s="288">
        <f>1000*E16/D16</f>
        <v>28.0845638505113</v>
      </c>
      <c r="N16" s="24">
        <f aca="true" t="shared" si="4" ref="N16:O19">1000*F16/D16</f>
        <v>22.37499934008732</v>
      </c>
      <c r="O16" s="24">
        <f t="shared" si="4"/>
        <v>129.51736453780723</v>
      </c>
      <c r="P16" s="24">
        <f t="shared" si="1"/>
        <v>42.69389958610761</v>
      </c>
      <c r="Q16" s="24">
        <f>1000*I16/D16</f>
        <v>11.822995581224692</v>
      </c>
      <c r="R16" s="25">
        <f>1000*J16/$D16</f>
        <v>1.0109862263025355</v>
      </c>
      <c r="S16" s="24">
        <f>1000*K16/$D16</f>
        <v>5.709564510423981</v>
      </c>
      <c r="T16" s="289">
        <f t="shared" si="3"/>
        <v>-31.34585231682144</v>
      </c>
    </row>
    <row r="17" spans="1:20" ht="14.25">
      <c r="A17" s="366">
        <v>16</v>
      </c>
      <c r="B17" s="367"/>
      <c r="C17" s="138"/>
      <c r="D17" s="131">
        <v>736600</v>
      </c>
      <c r="E17" s="131">
        <v>23463</v>
      </c>
      <c r="F17" s="139">
        <v>15659</v>
      </c>
      <c r="G17" s="139">
        <v>2588</v>
      </c>
      <c r="H17" s="139">
        <v>950</v>
      </c>
      <c r="I17" s="139">
        <v>11798</v>
      </c>
      <c r="J17" s="139">
        <v>713</v>
      </c>
      <c r="K17" s="286">
        <f>E17-F17</f>
        <v>7804</v>
      </c>
      <c r="L17" s="287">
        <v>-6780</v>
      </c>
      <c r="M17" s="288">
        <f>1000*E17/D17</f>
        <v>31.85310887863155</v>
      </c>
      <c r="N17" s="24">
        <f t="shared" si="4"/>
        <v>21.258484930762965</v>
      </c>
      <c r="O17" s="24">
        <f t="shared" si="4"/>
        <v>110.30132549119891</v>
      </c>
      <c r="P17" s="24">
        <f t="shared" si="1"/>
        <v>38.913693523942165</v>
      </c>
      <c r="Q17" s="24">
        <f>1000*I17/D17</f>
        <v>16.016834102633723</v>
      </c>
      <c r="R17" s="25">
        <f aca="true" t="shared" si="5" ref="R17:S19">1000*J17/$D17</f>
        <v>0.9679609014390442</v>
      </c>
      <c r="S17" s="24">
        <f t="shared" si="5"/>
        <v>10.594623947868586</v>
      </c>
      <c r="T17" s="289">
        <f t="shared" si="3"/>
        <v>-9.204452891664404</v>
      </c>
    </row>
    <row r="18" spans="1:20" ht="14.25">
      <c r="A18" s="366">
        <v>17</v>
      </c>
      <c r="B18" s="367"/>
      <c r="C18" s="138"/>
      <c r="D18" s="131">
        <v>737300</v>
      </c>
      <c r="E18" s="131">
        <v>24983</v>
      </c>
      <c r="F18" s="131">
        <v>15351</v>
      </c>
      <c r="G18" s="131">
        <v>2750</v>
      </c>
      <c r="H18" s="131">
        <v>1019</v>
      </c>
      <c r="I18" s="131">
        <v>8151</v>
      </c>
      <c r="J18" s="131">
        <v>750</v>
      </c>
      <c r="K18" s="286">
        <f>E18-F18</f>
        <v>9632</v>
      </c>
      <c r="L18" s="287">
        <v>-5532</v>
      </c>
      <c r="M18" s="288">
        <f>1000*E18/D18</f>
        <v>33.88444323884443</v>
      </c>
      <c r="N18" s="24">
        <f t="shared" si="4"/>
        <v>20.820561508205614</v>
      </c>
      <c r="O18" s="24">
        <f t="shared" si="4"/>
        <v>110.07485089861106</v>
      </c>
      <c r="P18" s="24">
        <f t="shared" si="1"/>
        <v>39.18929313129759</v>
      </c>
      <c r="Q18" s="24">
        <f>1000*I18/D18</f>
        <v>11.055201410552014</v>
      </c>
      <c r="R18" s="25">
        <f t="shared" si="5"/>
        <v>1.0172250101722502</v>
      </c>
      <c r="S18" s="24">
        <f t="shared" si="5"/>
        <v>13.063881730638817</v>
      </c>
      <c r="T18" s="289">
        <f t="shared" si="3"/>
        <v>-7.503051675030517</v>
      </c>
    </row>
    <row r="19" spans="1:20" ht="14.25">
      <c r="A19" s="366">
        <v>18</v>
      </c>
      <c r="B19" s="367"/>
      <c r="C19" s="138"/>
      <c r="D19" s="131">
        <v>741000</v>
      </c>
      <c r="E19" s="131">
        <v>24032</v>
      </c>
      <c r="F19" s="131">
        <v>16091</v>
      </c>
      <c r="G19" s="131">
        <v>2740</v>
      </c>
      <c r="H19" s="131">
        <v>843</v>
      </c>
      <c r="I19" s="131">
        <v>9878</v>
      </c>
      <c r="J19" s="131">
        <v>811</v>
      </c>
      <c r="K19" s="286">
        <f>E19-F19</f>
        <v>7941</v>
      </c>
      <c r="L19" s="287">
        <v>-8141</v>
      </c>
      <c r="M19" s="288">
        <f>1000*E19/D19</f>
        <v>32.43184885290148</v>
      </c>
      <c r="N19" s="24">
        <f t="shared" si="4"/>
        <v>21.715249662618085</v>
      </c>
      <c r="O19" s="24">
        <f t="shared" si="4"/>
        <v>114.01464713715046</v>
      </c>
      <c r="P19" s="24">
        <f t="shared" si="1"/>
        <v>33.88944723618091</v>
      </c>
      <c r="Q19" s="24">
        <f>1000*I19/D19</f>
        <v>13.3306342780027</v>
      </c>
      <c r="R19" s="25">
        <f t="shared" si="5"/>
        <v>1.0944669365721997</v>
      </c>
      <c r="S19" s="24">
        <f t="shared" si="5"/>
        <v>10.7165991902834</v>
      </c>
      <c r="T19" s="289">
        <f t="shared" si="3"/>
        <v>-10.986504723346828</v>
      </c>
    </row>
    <row r="20" spans="1:20" ht="14.25">
      <c r="A20" s="366">
        <v>19</v>
      </c>
      <c r="B20" s="367"/>
      <c r="C20" s="138"/>
      <c r="D20" s="131">
        <v>743700</v>
      </c>
      <c r="E20" s="131" t="s">
        <v>2</v>
      </c>
      <c r="F20" s="131" t="s">
        <v>2</v>
      </c>
      <c r="G20" s="131" t="s">
        <v>2</v>
      </c>
      <c r="H20" s="131" t="s">
        <v>2</v>
      </c>
      <c r="I20" s="131" t="s">
        <v>2</v>
      </c>
      <c r="J20" s="131" t="s">
        <v>2</v>
      </c>
      <c r="K20" s="286" t="s">
        <v>2</v>
      </c>
      <c r="L20" s="287">
        <v>-22141</v>
      </c>
      <c r="M20" s="288" t="s">
        <v>2</v>
      </c>
      <c r="N20" s="24" t="s">
        <v>2</v>
      </c>
      <c r="O20" s="24" t="s">
        <v>2</v>
      </c>
      <c r="P20" s="24" t="s">
        <v>2</v>
      </c>
      <c r="Q20" s="25" t="s">
        <v>2</v>
      </c>
      <c r="R20" s="25" t="s">
        <v>2</v>
      </c>
      <c r="S20" s="290" t="s">
        <v>2</v>
      </c>
      <c r="T20" s="289">
        <f t="shared" si="3"/>
        <v>-29.771413204249026</v>
      </c>
    </row>
    <row r="21" spans="1:20" ht="14.25">
      <c r="A21" s="144"/>
      <c r="B21" s="145"/>
      <c r="C21" s="138"/>
      <c r="D21" s="131"/>
      <c r="E21" s="131"/>
      <c r="F21" s="131"/>
      <c r="G21" s="131"/>
      <c r="H21" s="131"/>
      <c r="I21" s="131"/>
      <c r="J21" s="131"/>
      <c r="K21" s="286"/>
      <c r="L21" s="287"/>
      <c r="M21" s="288"/>
      <c r="N21" s="24"/>
      <c r="O21" s="24"/>
      <c r="P21" s="24"/>
      <c r="Q21" s="25"/>
      <c r="R21" s="25"/>
      <c r="S21" s="290"/>
      <c r="T21" s="317" t="s">
        <v>298</v>
      </c>
    </row>
    <row r="22" spans="1:20" ht="14.25">
      <c r="A22" s="366">
        <v>20</v>
      </c>
      <c r="B22" s="367"/>
      <c r="C22" s="138"/>
      <c r="D22" s="131">
        <v>887500</v>
      </c>
      <c r="E22" s="131" t="s">
        <v>2</v>
      </c>
      <c r="F22" s="131" t="s">
        <v>2</v>
      </c>
      <c r="G22" s="131" t="s">
        <v>2</v>
      </c>
      <c r="H22" s="131" t="s">
        <v>2</v>
      </c>
      <c r="I22" s="131" t="s">
        <v>2</v>
      </c>
      <c r="J22" s="131" t="s">
        <v>2</v>
      </c>
      <c r="K22" s="286" t="s">
        <v>2</v>
      </c>
      <c r="L22" s="287">
        <v>152075</v>
      </c>
      <c r="M22" s="288" t="s">
        <v>2</v>
      </c>
      <c r="N22" s="24" t="s">
        <v>2</v>
      </c>
      <c r="O22" s="24" t="s">
        <v>2</v>
      </c>
      <c r="P22" s="24" t="s">
        <v>2</v>
      </c>
      <c r="Q22" s="25" t="s">
        <v>2</v>
      </c>
      <c r="R22" s="25" t="s">
        <v>2</v>
      </c>
      <c r="S22" s="290" t="s">
        <v>2</v>
      </c>
      <c r="T22" s="289">
        <f t="shared" si="3"/>
        <v>171.35211267605635</v>
      </c>
    </row>
    <row r="23" spans="1:20" ht="14.25">
      <c r="A23" s="366">
        <v>21</v>
      </c>
      <c r="B23" s="367"/>
      <c r="C23" s="138"/>
      <c r="D23" s="131">
        <v>877200</v>
      </c>
      <c r="E23" s="131" t="s">
        <v>2</v>
      </c>
      <c r="F23" s="131" t="s">
        <v>2</v>
      </c>
      <c r="G23" s="131" t="s">
        <v>2</v>
      </c>
      <c r="H23" s="131" t="s">
        <v>2</v>
      </c>
      <c r="I23" s="131" t="s">
        <v>2</v>
      </c>
      <c r="J23" s="131" t="s">
        <v>2</v>
      </c>
      <c r="K23" s="286" t="s">
        <v>2</v>
      </c>
      <c r="L23" s="287">
        <v>-15234</v>
      </c>
      <c r="M23" s="288" t="s">
        <v>2</v>
      </c>
      <c r="N23" s="24" t="s">
        <v>2</v>
      </c>
      <c r="O23" s="24" t="s">
        <v>2</v>
      </c>
      <c r="P23" s="24" t="s">
        <v>2</v>
      </c>
      <c r="Q23" s="25" t="s">
        <v>2</v>
      </c>
      <c r="R23" s="25" t="s">
        <v>2</v>
      </c>
      <c r="S23" s="290" t="s">
        <v>2</v>
      </c>
      <c r="T23" s="289">
        <f t="shared" si="3"/>
        <v>-17.366621067031463</v>
      </c>
    </row>
    <row r="24" spans="1:20" ht="14.25">
      <c r="A24" s="366">
        <v>22</v>
      </c>
      <c r="B24" s="367"/>
      <c r="C24" s="138" t="s">
        <v>103</v>
      </c>
      <c r="D24" s="131">
        <v>927743</v>
      </c>
      <c r="E24" s="131">
        <v>37289</v>
      </c>
      <c r="F24" s="131">
        <v>15185</v>
      </c>
      <c r="G24" s="131">
        <v>3241</v>
      </c>
      <c r="H24" s="131">
        <v>1428</v>
      </c>
      <c r="I24" s="131">
        <v>12797</v>
      </c>
      <c r="J24" s="131">
        <v>1234</v>
      </c>
      <c r="K24" s="286">
        <f>E24-F24</f>
        <v>22104</v>
      </c>
      <c r="L24" s="287">
        <v>28442</v>
      </c>
      <c r="M24" s="288">
        <f>1000*E24/D24</f>
        <v>40.193243171869796</v>
      </c>
      <c r="N24" s="24">
        <f aca="true" t="shared" si="6" ref="N24:O26">1000*F24/D24</f>
        <v>16.36767941121625</v>
      </c>
      <c r="O24" s="24">
        <f t="shared" si="6"/>
        <v>86.91571240848508</v>
      </c>
      <c r="P24" s="24">
        <f>1000*H24/(E24+H24)</f>
        <v>36.883022961489786</v>
      </c>
      <c r="Q24" s="24">
        <f>1000*I24/D24</f>
        <v>13.793690709603846</v>
      </c>
      <c r="R24" s="25">
        <f aca="true" t="shared" si="7" ref="R24:S26">1000*J24/$D24</f>
        <v>1.3301097394429275</v>
      </c>
      <c r="S24" s="24">
        <f t="shared" si="7"/>
        <v>23.825563760653544</v>
      </c>
      <c r="T24" s="289">
        <f t="shared" si="3"/>
        <v>30.65719709014242</v>
      </c>
    </row>
    <row r="25" spans="1:20" ht="14.25">
      <c r="A25" s="366">
        <v>23</v>
      </c>
      <c r="B25" s="367"/>
      <c r="C25" s="138"/>
      <c r="D25" s="131">
        <v>945100</v>
      </c>
      <c r="E25" s="131">
        <v>34339</v>
      </c>
      <c r="F25" s="131">
        <v>13475</v>
      </c>
      <c r="G25" s="131">
        <v>3018</v>
      </c>
      <c r="H25" s="131">
        <v>1479</v>
      </c>
      <c r="I25" s="131">
        <v>11401</v>
      </c>
      <c r="J25" s="131">
        <v>1156</v>
      </c>
      <c r="K25" s="286">
        <f>E25-F25</f>
        <v>20864</v>
      </c>
      <c r="L25" s="287">
        <v>-6607</v>
      </c>
      <c r="M25" s="288">
        <f>1000*E25/D25</f>
        <v>36.333721299333405</v>
      </c>
      <c r="N25" s="24">
        <f t="shared" si="6"/>
        <v>14.257750502592318</v>
      </c>
      <c r="O25" s="24">
        <f t="shared" si="6"/>
        <v>87.88840676781503</v>
      </c>
      <c r="P25" s="24">
        <f>1000*H25/(E25+H25)</f>
        <v>41.29208777709532</v>
      </c>
      <c r="Q25" s="24">
        <f>1000*I25/D25</f>
        <v>12.063273727647868</v>
      </c>
      <c r="R25" s="25">
        <f t="shared" si="7"/>
        <v>1.2231509893133001</v>
      </c>
      <c r="S25" s="24">
        <f t="shared" si="7"/>
        <v>22.075970796741085</v>
      </c>
      <c r="T25" s="289">
        <f t="shared" si="3"/>
        <v>-6.9907946249074175</v>
      </c>
    </row>
    <row r="26" spans="1:20" ht="14.25">
      <c r="A26" s="366">
        <v>24</v>
      </c>
      <c r="B26" s="367"/>
      <c r="C26" s="138"/>
      <c r="D26" s="131">
        <v>952600</v>
      </c>
      <c r="E26" s="131">
        <v>32131</v>
      </c>
      <c r="F26" s="131">
        <v>12979</v>
      </c>
      <c r="G26" s="131">
        <v>2650</v>
      </c>
      <c r="H26" s="131">
        <v>2009</v>
      </c>
      <c r="I26" s="131">
        <v>9615</v>
      </c>
      <c r="J26" s="131">
        <v>1112</v>
      </c>
      <c r="K26" s="286">
        <f>E26-F26</f>
        <v>19152</v>
      </c>
      <c r="L26" s="287">
        <v>3948</v>
      </c>
      <c r="M26" s="288">
        <f>1000*E26/D26</f>
        <v>33.729792147806</v>
      </c>
      <c r="N26" s="24">
        <f t="shared" si="6"/>
        <v>13.624816292252781</v>
      </c>
      <c r="O26" s="24">
        <f t="shared" si="6"/>
        <v>82.47486850704927</v>
      </c>
      <c r="P26" s="24">
        <f>1000*H26/(E26+H26)</f>
        <v>58.845928529584064</v>
      </c>
      <c r="Q26" s="24">
        <f>1000*I26/D26</f>
        <v>10.093428511442369</v>
      </c>
      <c r="R26" s="25">
        <f t="shared" si="7"/>
        <v>1.167331513751837</v>
      </c>
      <c r="S26" s="24">
        <f t="shared" si="7"/>
        <v>20.104975855553224</v>
      </c>
      <c r="T26" s="289">
        <f t="shared" si="3"/>
        <v>4.144446777241234</v>
      </c>
    </row>
    <row r="27" spans="1:20" ht="14.25">
      <c r="A27" s="144"/>
      <c r="B27" s="145"/>
      <c r="C27" s="138"/>
      <c r="D27" s="131"/>
      <c r="E27" s="131"/>
      <c r="F27" s="131"/>
      <c r="G27" s="131"/>
      <c r="H27" s="131"/>
      <c r="I27" s="131"/>
      <c r="J27" s="131"/>
      <c r="K27" s="286"/>
      <c r="L27" s="287"/>
      <c r="M27" s="288"/>
      <c r="N27" s="24"/>
      <c r="O27" s="24"/>
      <c r="P27" s="24"/>
      <c r="Q27" s="24"/>
      <c r="R27" s="25"/>
      <c r="S27" s="24"/>
      <c r="T27" s="317" t="s">
        <v>298</v>
      </c>
    </row>
    <row r="28" spans="1:20" ht="14.25">
      <c r="A28" s="366">
        <v>25</v>
      </c>
      <c r="B28" s="367"/>
      <c r="C28" s="138" t="s">
        <v>103</v>
      </c>
      <c r="D28" s="131">
        <v>957279</v>
      </c>
      <c r="E28" s="131">
        <v>26283</v>
      </c>
      <c r="F28" s="131">
        <v>12688</v>
      </c>
      <c r="G28" s="131">
        <v>2190</v>
      </c>
      <c r="H28" s="131">
        <v>2043</v>
      </c>
      <c r="I28" s="131">
        <v>8069</v>
      </c>
      <c r="J28" s="131">
        <v>1135</v>
      </c>
      <c r="K28" s="286">
        <f>E28-F28</f>
        <v>13595</v>
      </c>
      <c r="L28" s="287">
        <v>-21416</v>
      </c>
      <c r="M28" s="288">
        <f>1000*E28/D28</f>
        <v>27.455945445371725</v>
      </c>
      <c r="N28" s="24">
        <f aca="true" t="shared" si="8" ref="N28:O32">1000*F28/D28</f>
        <v>13.254234136547444</v>
      </c>
      <c r="O28" s="24">
        <f t="shared" si="8"/>
        <v>83.32382148156603</v>
      </c>
      <c r="P28" s="24">
        <f>1000*H28/(E28+H28)</f>
        <v>72.12454988349926</v>
      </c>
      <c r="Q28" s="24">
        <f>1000*I28/D28</f>
        <v>8.429099562405527</v>
      </c>
      <c r="R28" s="25">
        <f>1000*J28/$D28</f>
        <v>1.185652249762086</v>
      </c>
      <c r="S28" s="24">
        <f>1000*K28/$D28</f>
        <v>14.201711308824283</v>
      </c>
      <c r="T28" s="289">
        <f t="shared" si="3"/>
        <v>-22.37174324308796</v>
      </c>
    </row>
    <row r="29" spans="1:20" ht="14.25">
      <c r="A29" s="366">
        <v>26</v>
      </c>
      <c r="B29" s="367"/>
      <c r="C29" s="138"/>
      <c r="D29" s="131">
        <v>960000</v>
      </c>
      <c r="E29" s="131">
        <v>22177</v>
      </c>
      <c r="F29" s="131">
        <v>11210</v>
      </c>
      <c r="G29" s="131">
        <v>1888</v>
      </c>
      <c r="H29" s="131">
        <v>1870</v>
      </c>
      <c r="I29" s="131">
        <v>7514</v>
      </c>
      <c r="J29" s="131">
        <v>1045</v>
      </c>
      <c r="K29" s="286">
        <f>E29-F29</f>
        <v>10967</v>
      </c>
      <c r="L29" s="287">
        <v>-8146</v>
      </c>
      <c r="M29" s="288">
        <f>1000*E29/D29</f>
        <v>23.101041666666667</v>
      </c>
      <c r="N29" s="24">
        <f t="shared" si="8"/>
        <v>11.677083333333334</v>
      </c>
      <c r="O29" s="24">
        <f t="shared" si="8"/>
        <v>85.13324615592731</v>
      </c>
      <c r="P29" s="24">
        <f>1000*H29/(E29+H29)</f>
        <v>77.7643780929014</v>
      </c>
      <c r="Q29" s="24">
        <f>1000*I29/D29</f>
        <v>7.827083333333333</v>
      </c>
      <c r="R29" s="25">
        <f aca="true" t="shared" si="9" ref="R29:S32">1000*J29/$D29</f>
        <v>1.0885416666666667</v>
      </c>
      <c r="S29" s="24">
        <f t="shared" si="9"/>
        <v>11.423958333333333</v>
      </c>
      <c r="T29" s="289">
        <f t="shared" si="3"/>
        <v>-8.485416666666667</v>
      </c>
    </row>
    <row r="30" spans="1:20" ht="14.25">
      <c r="A30" s="366">
        <v>27</v>
      </c>
      <c r="B30" s="367"/>
      <c r="C30" s="138"/>
      <c r="D30" s="131">
        <v>959000</v>
      </c>
      <c r="E30" s="131">
        <v>20626</v>
      </c>
      <c r="F30" s="131">
        <v>10251</v>
      </c>
      <c r="G30" s="131">
        <v>1484</v>
      </c>
      <c r="H30" s="131">
        <v>1725</v>
      </c>
      <c r="I30" s="131">
        <v>7614</v>
      </c>
      <c r="J30" s="131">
        <v>986</v>
      </c>
      <c r="K30" s="286">
        <f>E30-F30</f>
        <v>10375</v>
      </c>
      <c r="L30" s="287">
        <v>-11175</v>
      </c>
      <c r="M30" s="288">
        <f>1000*E30/D30</f>
        <v>21.50782064650678</v>
      </c>
      <c r="N30" s="24">
        <f t="shared" si="8"/>
        <v>10.689259645464025</v>
      </c>
      <c r="O30" s="24">
        <f t="shared" si="8"/>
        <v>71.9480267623388</v>
      </c>
      <c r="P30" s="24">
        <f>1000*H30/(E30+H30)</f>
        <v>77.17775491029484</v>
      </c>
      <c r="Q30" s="24">
        <f>1000*I30/D30</f>
        <v>7.9395203336809175</v>
      </c>
      <c r="R30" s="25">
        <f t="shared" si="9"/>
        <v>1.0281543274244005</v>
      </c>
      <c r="S30" s="24">
        <f t="shared" si="9"/>
        <v>10.818561001042752</v>
      </c>
      <c r="T30" s="289">
        <f t="shared" si="3"/>
        <v>-11.652763295099062</v>
      </c>
    </row>
    <row r="31" spans="1:20" ht="14.25">
      <c r="A31" s="366">
        <v>28</v>
      </c>
      <c r="B31" s="367"/>
      <c r="C31" s="138"/>
      <c r="D31" s="131">
        <v>958000</v>
      </c>
      <c r="E31" s="131">
        <v>19355</v>
      </c>
      <c r="F31" s="131">
        <v>10165</v>
      </c>
      <c r="G31" s="131">
        <v>1284</v>
      </c>
      <c r="H31" s="131">
        <v>1717</v>
      </c>
      <c r="I31" s="131">
        <v>7354</v>
      </c>
      <c r="J31" s="131">
        <v>908</v>
      </c>
      <c r="K31" s="286">
        <f>E31-F31</f>
        <v>9190</v>
      </c>
      <c r="L31" s="287">
        <v>-10472</v>
      </c>
      <c r="M31" s="288">
        <f>1000*E31/D31</f>
        <v>20.203549060542798</v>
      </c>
      <c r="N31" s="24">
        <f t="shared" si="8"/>
        <v>10.610647181628392</v>
      </c>
      <c r="O31" s="24">
        <f t="shared" si="8"/>
        <v>66.33944717127358</v>
      </c>
      <c r="P31" s="24">
        <f>1000*H31/(E31+H31)</f>
        <v>81.48253606681853</v>
      </c>
      <c r="Q31" s="24">
        <f>1000*I31/D31</f>
        <v>7.676409185803758</v>
      </c>
      <c r="R31" s="25">
        <f t="shared" si="9"/>
        <v>0.9478079331941545</v>
      </c>
      <c r="S31" s="24">
        <f t="shared" si="9"/>
        <v>9.592901878914406</v>
      </c>
      <c r="T31" s="289">
        <f t="shared" si="3"/>
        <v>-10.931106471816284</v>
      </c>
    </row>
    <row r="32" spans="1:20" ht="14.25">
      <c r="A32" s="366">
        <v>29</v>
      </c>
      <c r="B32" s="367"/>
      <c r="C32" s="138"/>
      <c r="D32" s="131">
        <v>962000</v>
      </c>
      <c r="E32" s="131">
        <v>19006</v>
      </c>
      <c r="F32" s="131">
        <v>9038</v>
      </c>
      <c r="G32" s="131">
        <v>1116</v>
      </c>
      <c r="H32" s="131">
        <v>1729</v>
      </c>
      <c r="I32" s="131">
        <v>7425</v>
      </c>
      <c r="J32" s="131">
        <v>930</v>
      </c>
      <c r="K32" s="286">
        <f>E32-F32</f>
        <v>9968</v>
      </c>
      <c r="L32" s="287">
        <v>-5568</v>
      </c>
      <c r="M32" s="288">
        <f>1000*E32/D32</f>
        <v>19.756756756756758</v>
      </c>
      <c r="N32" s="24">
        <f t="shared" si="8"/>
        <v>9.395010395010395</v>
      </c>
      <c r="O32" s="24">
        <f t="shared" si="8"/>
        <v>58.718299484373354</v>
      </c>
      <c r="P32" s="24">
        <f>1000*H32/(E32+H32)</f>
        <v>83.38557993730407</v>
      </c>
      <c r="Q32" s="24">
        <f>1000*I32/D32</f>
        <v>7.718295218295219</v>
      </c>
      <c r="R32" s="25">
        <f t="shared" si="9"/>
        <v>0.9667359667359667</v>
      </c>
      <c r="S32" s="24">
        <f t="shared" si="9"/>
        <v>10.361746361746361</v>
      </c>
      <c r="T32" s="289">
        <f t="shared" si="3"/>
        <v>-5.787941787941788</v>
      </c>
    </row>
    <row r="33" spans="1:20" ht="14.25">
      <c r="A33" s="144"/>
      <c r="B33" s="145"/>
      <c r="C33" s="138"/>
      <c r="D33" s="131"/>
      <c r="E33" s="131"/>
      <c r="F33" s="131"/>
      <c r="G33" s="131"/>
      <c r="H33" s="131"/>
      <c r="I33" s="131"/>
      <c r="J33" s="131"/>
      <c r="K33" s="286"/>
      <c r="L33" s="287"/>
      <c r="M33" s="288"/>
      <c r="N33" s="24"/>
      <c r="O33" s="24"/>
      <c r="P33" s="24"/>
      <c r="Q33" s="24"/>
      <c r="R33" s="25"/>
      <c r="S33" s="24"/>
      <c r="T33" s="289"/>
    </row>
    <row r="34" spans="1:20" ht="14.25">
      <c r="A34" s="366">
        <v>30</v>
      </c>
      <c r="B34" s="367"/>
      <c r="C34" s="138" t="s">
        <v>103</v>
      </c>
      <c r="D34" s="131">
        <v>966187</v>
      </c>
      <c r="E34" s="131">
        <v>18264</v>
      </c>
      <c r="F34" s="131">
        <v>8775</v>
      </c>
      <c r="G34" s="131">
        <v>952</v>
      </c>
      <c r="H34" s="131">
        <v>1592</v>
      </c>
      <c r="I34" s="131">
        <v>7413</v>
      </c>
      <c r="J34" s="131">
        <v>824</v>
      </c>
      <c r="K34" s="286">
        <f>E34-F34</f>
        <v>9489</v>
      </c>
      <c r="L34" s="287">
        <v>-6736</v>
      </c>
      <c r="M34" s="288">
        <f>1000*E34/D34</f>
        <v>18.903172988251757</v>
      </c>
      <c r="N34" s="24">
        <f aca="true" t="shared" si="10" ref="N34:O38">1000*F34/D34</f>
        <v>9.08209280398101</v>
      </c>
      <c r="O34" s="24">
        <f t="shared" si="10"/>
        <v>52.12439772229523</v>
      </c>
      <c r="P34" s="24">
        <f>1000*H34/(E34+H34)</f>
        <v>80.17727639000806</v>
      </c>
      <c r="Q34" s="24">
        <f>1000*I34/D34</f>
        <v>7.672427801243445</v>
      </c>
      <c r="R34" s="25">
        <f>1000*J34/$D34</f>
        <v>0.8528369766929176</v>
      </c>
      <c r="S34" s="24">
        <f>1000*K34/$D34</f>
        <v>9.821080184270746</v>
      </c>
      <c r="T34" s="289">
        <f>1000*L34/$D34</f>
        <v>-6.971735285198414</v>
      </c>
    </row>
    <row r="35" spans="1:20" ht="14.25">
      <c r="A35" s="366">
        <v>31</v>
      </c>
      <c r="B35" s="367"/>
      <c r="C35" s="138"/>
      <c r="D35" s="131">
        <v>969000</v>
      </c>
      <c r="E35" s="131">
        <v>16848</v>
      </c>
      <c r="F35" s="131">
        <v>9075</v>
      </c>
      <c r="G35" s="131">
        <v>871</v>
      </c>
      <c r="H35" s="131">
        <v>1597</v>
      </c>
      <c r="I35" s="131">
        <v>7494</v>
      </c>
      <c r="J35" s="131">
        <v>863</v>
      </c>
      <c r="K35" s="286">
        <f>E35-F35</f>
        <v>7773</v>
      </c>
      <c r="L35" s="287">
        <v>-6057</v>
      </c>
      <c r="M35" s="288">
        <f>1000*E35/D35</f>
        <v>17.386996904024766</v>
      </c>
      <c r="N35" s="24">
        <f t="shared" si="10"/>
        <v>9.365325077399381</v>
      </c>
      <c r="O35" s="24">
        <f t="shared" si="10"/>
        <v>51.69753086419753</v>
      </c>
      <c r="P35" s="24">
        <f>1000*H35/(E35+H35)</f>
        <v>86.58172946597995</v>
      </c>
      <c r="Q35" s="24">
        <f>1000*I35/D35</f>
        <v>7.733746130030959</v>
      </c>
      <c r="R35" s="25">
        <f aca="true" t="shared" si="11" ref="R35:S38">1000*J35/$D35</f>
        <v>0.890608875128999</v>
      </c>
      <c r="S35" s="24">
        <f t="shared" si="11"/>
        <v>8.021671826625386</v>
      </c>
      <c r="T35" s="289">
        <v>-3.7</v>
      </c>
    </row>
    <row r="36" spans="1:20" ht="14.25">
      <c r="A36" s="366">
        <v>32</v>
      </c>
      <c r="B36" s="367"/>
      <c r="C36" s="138"/>
      <c r="D36" s="131">
        <v>969000</v>
      </c>
      <c r="E36" s="131">
        <v>16556</v>
      </c>
      <c r="F36" s="131">
        <v>9559</v>
      </c>
      <c r="G36" s="131">
        <v>852</v>
      </c>
      <c r="H36" s="131">
        <v>1664</v>
      </c>
      <c r="I36" s="131">
        <v>7848</v>
      </c>
      <c r="J36" s="131">
        <v>810</v>
      </c>
      <c r="K36" s="286">
        <f>E36-F36</f>
        <v>6997</v>
      </c>
      <c r="L36" s="287">
        <v>-6333</v>
      </c>
      <c r="M36" s="288">
        <f>1000*E36/D36</f>
        <v>17.08565531475748</v>
      </c>
      <c r="N36" s="24">
        <f t="shared" si="10"/>
        <v>9.864809081527348</v>
      </c>
      <c r="O36" s="24">
        <f t="shared" si="10"/>
        <v>51.461705726020774</v>
      </c>
      <c r="P36" s="24">
        <f>1000*H36/(E36+H36)</f>
        <v>91.32821075740944</v>
      </c>
      <c r="Q36" s="24">
        <f>1000*I36/D36</f>
        <v>8.09907120743034</v>
      </c>
      <c r="R36" s="25">
        <f t="shared" si="11"/>
        <v>0.8359133126934984</v>
      </c>
      <c r="S36" s="24">
        <f t="shared" si="11"/>
        <v>7.220846233230134</v>
      </c>
      <c r="T36" s="289">
        <v>-2.8</v>
      </c>
    </row>
    <row r="37" spans="1:20" ht="14.25">
      <c r="A37" s="366">
        <v>33</v>
      </c>
      <c r="B37" s="367"/>
      <c r="C37" s="138"/>
      <c r="D37" s="131">
        <v>970000</v>
      </c>
      <c r="E37" s="131">
        <v>17678</v>
      </c>
      <c r="F37" s="131">
        <v>8627</v>
      </c>
      <c r="G37" s="131">
        <v>816</v>
      </c>
      <c r="H37" s="131">
        <v>1611</v>
      </c>
      <c r="I37" s="131">
        <v>8137</v>
      </c>
      <c r="J37" s="131">
        <v>764</v>
      </c>
      <c r="K37" s="286">
        <f>E37-F37</f>
        <v>9051</v>
      </c>
      <c r="L37" s="287">
        <v>-6087</v>
      </c>
      <c r="M37" s="288">
        <f>1000*E37/D37</f>
        <v>18.224742268041236</v>
      </c>
      <c r="N37" s="24">
        <f t="shared" si="10"/>
        <v>8.893814432989691</v>
      </c>
      <c r="O37" s="24">
        <f t="shared" si="10"/>
        <v>46.15906776784704</v>
      </c>
      <c r="P37" s="24">
        <f>1000*H37/(E37+H37)</f>
        <v>83.51910415262584</v>
      </c>
      <c r="Q37" s="24">
        <f>1000*I37/D37</f>
        <v>8.388659793814433</v>
      </c>
      <c r="R37" s="25">
        <f t="shared" si="11"/>
        <v>0.7876288659793814</v>
      </c>
      <c r="S37" s="24">
        <f t="shared" si="11"/>
        <v>9.330927835051547</v>
      </c>
      <c r="T37" s="289">
        <v>1.2</v>
      </c>
    </row>
    <row r="38" spans="1:20" ht="14.25">
      <c r="A38" s="366">
        <v>34</v>
      </c>
      <c r="B38" s="367"/>
      <c r="C38" s="138"/>
      <c r="D38" s="131">
        <v>972000</v>
      </c>
      <c r="E38" s="131">
        <v>16291</v>
      </c>
      <c r="F38" s="131">
        <v>8654</v>
      </c>
      <c r="G38" s="131">
        <v>731</v>
      </c>
      <c r="H38" s="131">
        <v>1458</v>
      </c>
      <c r="I38" s="131">
        <v>7956</v>
      </c>
      <c r="J38" s="131">
        <v>821</v>
      </c>
      <c r="K38" s="286">
        <f>E38-F38</f>
        <v>7637</v>
      </c>
      <c r="L38" s="287">
        <v>-5790</v>
      </c>
      <c r="M38" s="288">
        <f>1000*E38/D38</f>
        <v>16.76028806584362</v>
      </c>
      <c r="N38" s="24">
        <f t="shared" si="10"/>
        <v>8.90329218106996</v>
      </c>
      <c r="O38" s="24">
        <f t="shared" si="10"/>
        <v>44.871401387269046</v>
      </c>
      <c r="P38" s="24">
        <f>1000*H38/(E38+H38)</f>
        <v>82.14547298439349</v>
      </c>
      <c r="Q38" s="24">
        <f>1000*I38/D38</f>
        <v>8.185185185185185</v>
      </c>
      <c r="R38" s="25">
        <f t="shared" si="11"/>
        <v>0.8446502057613169</v>
      </c>
      <c r="S38" s="24">
        <f t="shared" si="11"/>
        <v>7.856995884773663</v>
      </c>
      <c r="T38" s="289">
        <v>-0.5</v>
      </c>
    </row>
    <row r="39" spans="1:20" ht="14.25">
      <c r="A39" s="144"/>
      <c r="B39" s="145"/>
      <c r="C39" s="138"/>
      <c r="D39" s="131"/>
      <c r="E39" s="131"/>
      <c r="F39" s="131"/>
      <c r="G39" s="131"/>
      <c r="H39" s="131"/>
      <c r="I39" s="131"/>
      <c r="J39" s="131"/>
      <c r="K39" s="286"/>
      <c r="L39" s="287"/>
      <c r="M39" s="24"/>
      <c r="N39" s="24"/>
      <c r="O39" s="24"/>
      <c r="P39" s="24"/>
      <c r="Q39" s="24"/>
      <c r="R39" s="25"/>
      <c r="S39" s="24"/>
      <c r="T39" s="289"/>
    </row>
    <row r="40" spans="1:20" ht="14.25">
      <c r="A40" s="366">
        <v>35</v>
      </c>
      <c r="B40" s="367"/>
      <c r="C40" s="138" t="s">
        <v>103</v>
      </c>
      <c r="D40" s="131">
        <v>973418</v>
      </c>
      <c r="E40" s="131">
        <v>16303</v>
      </c>
      <c r="F40" s="131">
        <v>8810</v>
      </c>
      <c r="G40" s="131">
        <v>629</v>
      </c>
      <c r="H40" s="131">
        <v>1479</v>
      </c>
      <c r="I40" s="131">
        <v>8159</v>
      </c>
      <c r="J40" s="131">
        <v>751</v>
      </c>
      <c r="K40" s="286">
        <f>E40-F40</f>
        <v>7493</v>
      </c>
      <c r="L40" s="287">
        <v>-5274</v>
      </c>
      <c r="M40" s="288">
        <f>1000*E40/D40</f>
        <v>16.748200670215674</v>
      </c>
      <c r="N40" s="24">
        <f aca="true" t="shared" si="12" ref="N40:O44">1000*F40/D40</f>
        <v>9.050582586309273</v>
      </c>
      <c r="O40" s="24">
        <f t="shared" si="12"/>
        <v>38.581856100104275</v>
      </c>
      <c r="P40" s="24">
        <f>1000*H40/(E40+H40)</f>
        <v>83.17399617590821</v>
      </c>
      <c r="Q40" s="24">
        <f>1000*I40/D40</f>
        <v>8.381805144347032</v>
      </c>
      <c r="R40" s="25">
        <f>1000*J40/$D40</f>
        <v>0.7715082318181912</v>
      </c>
      <c r="S40" s="24">
        <f>1000*K40/$D40</f>
        <v>7.6976180839064</v>
      </c>
      <c r="T40" s="289">
        <f>1000*L40/$D40</f>
        <v>-5.4180218570028496</v>
      </c>
    </row>
    <row r="41" spans="1:20" ht="14.25">
      <c r="A41" s="366">
        <v>36</v>
      </c>
      <c r="B41" s="367"/>
      <c r="C41" s="138"/>
      <c r="D41" s="131">
        <v>976000</v>
      </c>
      <c r="E41" s="131">
        <v>15815</v>
      </c>
      <c r="F41" s="131">
        <v>8855</v>
      </c>
      <c r="G41" s="131">
        <v>547</v>
      </c>
      <c r="H41" s="131">
        <v>1564</v>
      </c>
      <c r="I41" s="131">
        <v>8091</v>
      </c>
      <c r="J41" s="131">
        <v>682</v>
      </c>
      <c r="K41" s="286">
        <f>E41-F41</f>
        <v>6960</v>
      </c>
      <c r="L41" s="287">
        <v>-4375</v>
      </c>
      <c r="M41" s="288">
        <f>1000*E41/D41</f>
        <v>16.203893442622952</v>
      </c>
      <c r="N41" s="24">
        <f t="shared" si="12"/>
        <v>9.072745901639344</v>
      </c>
      <c r="O41" s="24">
        <f t="shared" si="12"/>
        <v>34.58741700916851</v>
      </c>
      <c r="P41" s="24">
        <f>1000*H41/(E41+H41)</f>
        <v>89.99367052189424</v>
      </c>
      <c r="Q41" s="24">
        <f>1000*I41/D41</f>
        <v>8.289959016393443</v>
      </c>
      <c r="R41" s="25">
        <f aca="true" t="shared" si="13" ref="R41:S44">1000*J41/$D41</f>
        <v>0.6987704918032787</v>
      </c>
      <c r="S41" s="24">
        <f t="shared" si="13"/>
        <v>7.131147540983607</v>
      </c>
      <c r="T41" s="289">
        <f>1000*L41/$D41</f>
        <v>-4.482581967213115</v>
      </c>
    </row>
    <row r="42" spans="1:20" ht="14.25">
      <c r="A42" s="366">
        <v>37</v>
      </c>
      <c r="B42" s="367"/>
      <c r="C42" s="138"/>
      <c r="D42" s="131">
        <v>977000</v>
      </c>
      <c r="E42" s="131">
        <v>16084</v>
      </c>
      <c r="F42" s="131">
        <v>8703</v>
      </c>
      <c r="G42" s="131">
        <v>501</v>
      </c>
      <c r="H42" s="131">
        <v>1572</v>
      </c>
      <c r="I42" s="131">
        <v>8393</v>
      </c>
      <c r="J42" s="131">
        <v>791</v>
      </c>
      <c r="K42" s="286">
        <f>E42-F42</f>
        <v>7381</v>
      </c>
      <c r="L42" s="287">
        <v>-5697</v>
      </c>
      <c r="M42" s="288">
        <f>1000*E42/D42</f>
        <v>16.462640736949847</v>
      </c>
      <c r="N42" s="24">
        <f t="shared" si="12"/>
        <v>8.907881269191403</v>
      </c>
      <c r="O42" s="24">
        <f t="shared" si="12"/>
        <v>31.14896791842825</v>
      </c>
      <c r="P42" s="24">
        <f>1000*H42/(E42+H42)</f>
        <v>89.03488898957862</v>
      </c>
      <c r="Q42" s="24">
        <f>1000*I42/D42</f>
        <v>8.590583418628455</v>
      </c>
      <c r="R42" s="25">
        <f t="shared" si="13"/>
        <v>0.8096212896622313</v>
      </c>
      <c r="S42" s="24">
        <f t="shared" si="13"/>
        <v>7.554759467758444</v>
      </c>
      <c r="T42" s="289">
        <f>1000*L42/$D42</f>
        <v>-5.8311156601842375</v>
      </c>
    </row>
    <row r="43" spans="1:20" ht="14.25">
      <c r="A43" s="366">
        <v>38</v>
      </c>
      <c r="B43" s="367"/>
      <c r="C43" s="138"/>
      <c r="D43" s="131">
        <v>979000</v>
      </c>
      <c r="E43" s="131">
        <v>16277</v>
      </c>
      <c r="F43" s="131">
        <v>8155</v>
      </c>
      <c r="G43" s="131">
        <v>400</v>
      </c>
      <c r="H43" s="131">
        <v>1343</v>
      </c>
      <c r="I43" s="131">
        <v>8393</v>
      </c>
      <c r="J43" s="131">
        <v>722</v>
      </c>
      <c r="K43" s="286">
        <f>E43-F43</f>
        <v>8122</v>
      </c>
      <c r="L43" s="287">
        <v>-6011</v>
      </c>
      <c r="M43" s="288">
        <f>1000*E43/D43</f>
        <v>16.62614913176711</v>
      </c>
      <c r="N43" s="24">
        <f t="shared" si="12"/>
        <v>8.329928498467824</v>
      </c>
      <c r="O43" s="24">
        <f t="shared" si="12"/>
        <v>24.574553050316396</v>
      </c>
      <c r="P43" s="24">
        <f>1000*H43/(E43+H43)</f>
        <v>76.22020431328036</v>
      </c>
      <c r="Q43" s="24">
        <f>1000*I43/D43</f>
        <v>8.573033707865168</v>
      </c>
      <c r="R43" s="25">
        <f t="shared" si="13"/>
        <v>0.7374872318692544</v>
      </c>
      <c r="S43" s="24">
        <f t="shared" si="13"/>
        <v>8.296220633299285</v>
      </c>
      <c r="T43" s="289">
        <f>1000*L43/$D43</f>
        <v>-6.1399387129724206</v>
      </c>
    </row>
    <row r="44" spans="1:20" ht="14.25">
      <c r="A44" s="366">
        <v>39</v>
      </c>
      <c r="B44" s="367"/>
      <c r="C44" s="141"/>
      <c r="D44" s="131">
        <v>984000</v>
      </c>
      <c r="E44" s="131">
        <v>16953</v>
      </c>
      <c r="F44" s="131">
        <v>8365</v>
      </c>
      <c r="G44" s="131">
        <v>390</v>
      </c>
      <c r="H44" s="131">
        <v>1303</v>
      </c>
      <c r="I44" s="131">
        <v>8670</v>
      </c>
      <c r="J44" s="131">
        <v>684</v>
      </c>
      <c r="K44" s="286">
        <f>E44-F44</f>
        <v>8588</v>
      </c>
      <c r="L44" s="287">
        <v>-7326</v>
      </c>
      <c r="M44" s="288">
        <f>1000*E44/D44</f>
        <v>17.228658536585368</v>
      </c>
      <c r="N44" s="24">
        <f t="shared" si="12"/>
        <v>8.501016260162602</v>
      </c>
      <c r="O44" s="24">
        <f t="shared" si="12"/>
        <v>23.0047779154132</v>
      </c>
      <c r="P44" s="24">
        <f>1000*H44/(E44+H44)</f>
        <v>71.3737949167397</v>
      </c>
      <c r="Q44" s="24">
        <f>1000*I44/D44</f>
        <v>8.810975609756097</v>
      </c>
      <c r="R44" s="25">
        <f t="shared" si="13"/>
        <v>0.6951219512195121</v>
      </c>
      <c r="S44" s="24">
        <f t="shared" si="13"/>
        <v>8.727642276422765</v>
      </c>
      <c r="T44" s="289">
        <f>1000*L44/$D44</f>
        <v>-7.445121951219512</v>
      </c>
    </row>
    <row r="45" spans="1:20" ht="14.25">
      <c r="A45" s="144"/>
      <c r="B45" s="145"/>
      <c r="C45" s="141"/>
      <c r="D45" s="131"/>
      <c r="E45" s="131"/>
      <c r="F45" s="131"/>
      <c r="G45" s="131"/>
      <c r="H45" s="131"/>
      <c r="I45" s="131"/>
      <c r="J45" s="131"/>
      <c r="K45" s="286"/>
      <c r="L45" s="287"/>
      <c r="M45" s="24"/>
      <c r="N45" s="24"/>
      <c r="O45" s="24"/>
      <c r="P45" s="24"/>
      <c r="Q45" s="24"/>
      <c r="R45" s="25"/>
      <c r="S45" s="24"/>
      <c r="T45" s="289"/>
    </row>
    <row r="46" spans="1:20" ht="14.25">
      <c r="A46" s="366">
        <v>40</v>
      </c>
      <c r="B46" s="367"/>
      <c r="C46" s="138" t="s">
        <v>103</v>
      </c>
      <c r="D46" s="131">
        <v>980499</v>
      </c>
      <c r="E46" s="131">
        <v>17433</v>
      </c>
      <c r="F46" s="131">
        <v>8604</v>
      </c>
      <c r="G46" s="131">
        <v>355</v>
      </c>
      <c r="H46" s="131">
        <v>1233</v>
      </c>
      <c r="I46" s="131">
        <v>8380</v>
      </c>
      <c r="J46" s="131">
        <v>763</v>
      </c>
      <c r="K46" s="286">
        <f>E46-F46</f>
        <v>8829</v>
      </c>
      <c r="L46" s="287">
        <v>-5483</v>
      </c>
      <c r="M46" s="288">
        <f>1000*E46/D46</f>
        <v>17.779722365856568</v>
      </c>
      <c r="N46" s="24">
        <f aca="true" t="shared" si="14" ref="N46:O50">1000*F46/D46</f>
        <v>8.775123687020589</v>
      </c>
      <c r="O46" s="24">
        <f t="shared" si="14"/>
        <v>20.363678081798888</v>
      </c>
      <c r="P46" s="24">
        <f>1000*H46/(E46+H46)</f>
        <v>66.0559305689489</v>
      </c>
      <c r="Q46" s="24">
        <f>1000*I46/D46</f>
        <v>8.54666858405771</v>
      </c>
      <c r="R46" s="25">
        <f>1000*J46/$D46</f>
        <v>0.778175194467307</v>
      </c>
      <c r="S46" s="24">
        <f>1000*K46/$D46</f>
        <v>9.00459867883598</v>
      </c>
      <c r="T46" s="289">
        <f>1000*L46/$D46</f>
        <v>-5.5920505783279735</v>
      </c>
    </row>
    <row r="47" spans="1:20" ht="14.25">
      <c r="A47" s="366">
        <v>41</v>
      </c>
      <c r="B47" s="367"/>
      <c r="C47" s="138"/>
      <c r="D47" s="131">
        <v>982000</v>
      </c>
      <c r="E47" s="131">
        <v>13291</v>
      </c>
      <c r="F47" s="131">
        <v>7830</v>
      </c>
      <c r="G47" s="131">
        <v>299</v>
      </c>
      <c r="H47" s="131">
        <v>1175</v>
      </c>
      <c r="I47" s="131">
        <v>8998</v>
      </c>
      <c r="J47" s="131">
        <v>783</v>
      </c>
      <c r="K47" s="286">
        <f>E47-F47</f>
        <v>5461</v>
      </c>
      <c r="L47" s="287">
        <v>-7492</v>
      </c>
      <c r="M47" s="288">
        <f>1000*E47/D47</f>
        <v>13.534623217922608</v>
      </c>
      <c r="N47" s="24">
        <f t="shared" si="14"/>
        <v>7.973523421588594</v>
      </c>
      <c r="O47" s="24">
        <f t="shared" si="14"/>
        <v>22.496426153035888</v>
      </c>
      <c r="P47" s="24">
        <f>1000*H47/(E47+H47)</f>
        <v>81.22494124153187</v>
      </c>
      <c r="Q47" s="24">
        <f>1000*I47/D47</f>
        <v>9.162932790224033</v>
      </c>
      <c r="R47" s="25">
        <f aca="true" t="shared" si="15" ref="R47:S50">1000*J47/$D47</f>
        <v>0.7973523421588594</v>
      </c>
      <c r="S47" s="24">
        <f t="shared" si="15"/>
        <v>5.5610997963340125</v>
      </c>
      <c r="T47" s="289">
        <f>1000*L47/$D47</f>
        <v>-7.629327902240326</v>
      </c>
    </row>
    <row r="48" spans="1:20" ht="14.25">
      <c r="A48" s="366">
        <v>42</v>
      </c>
      <c r="B48" s="367"/>
      <c r="C48" s="138"/>
      <c r="D48" s="131">
        <v>985000</v>
      </c>
      <c r="E48" s="131">
        <v>18006</v>
      </c>
      <c r="F48" s="131">
        <v>7779</v>
      </c>
      <c r="G48" s="131">
        <v>287</v>
      </c>
      <c r="H48" s="131">
        <v>1152</v>
      </c>
      <c r="I48" s="131">
        <v>8616</v>
      </c>
      <c r="J48" s="131">
        <v>793</v>
      </c>
      <c r="K48" s="286">
        <f>E48-F48</f>
        <v>10227</v>
      </c>
      <c r="L48" s="287">
        <v>-5537</v>
      </c>
      <c r="M48" s="288">
        <f>1000*E48/D48</f>
        <v>18.28020304568528</v>
      </c>
      <c r="N48" s="24">
        <f t="shared" si="14"/>
        <v>7.8974619289340104</v>
      </c>
      <c r="O48" s="24">
        <f t="shared" si="14"/>
        <v>15.93913140064423</v>
      </c>
      <c r="P48" s="24">
        <f>1000*H48/(E48+H48)</f>
        <v>60.13153773880363</v>
      </c>
      <c r="Q48" s="24">
        <f>1000*I48/D48</f>
        <v>8.747208121827411</v>
      </c>
      <c r="R48" s="25">
        <f t="shared" si="15"/>
        <v>0.8050761421319796</v>
      </c>
      <c r="S48" s="24">
        <f t="shared" si="15"/>
        <v>10.38274111675127</v>
      </c>
      <c r="T48" s="289">
        <f>1000*L48/$D48</f>
        <v>-5.621319796954315</v>
      </c>
    </row>
    <row r="49" spans="1:20" ht="14.25">
      <c r="A49" s="366">
        <v>43</v>
      </c>
      <c r="B49" s="367"/>
      <c r="C49" s="138"/>
      <c r="D49" s="131">
        <v>991000</v>
      </c>
      <c r="E49" s="131">
        <v>17006</v>
      </c>
      <c r="F49" s="131">
        <v>7823</v>
      </c>
      <c r="G49" s="131">
        <v>262</v>
      </c>
      <c r="H49" s="131">
        <v>1138</v>
      </c>
      <c r="I49" s="131">
        <v>8553</v>
      </c>
      <c r="J49" s="131">
        <v>852</v>
      </c>
      <c r="K49" s="286">
        <f>E49-F49</f>
        <v>9183</v>
      </c>
      <c r="L49" s="287">
        <v>-11771</v>
      </c>
      <c r="M49" s="288">
        <f>1000*E49/D49</f>
        <v>17.16044399596367</v>
      </c>
      <c r="N49" s="24">
        <f t="shared" si="14"/>
        <v>7.894046417759839</v>
      </c>
      <c r="O49" s="24">
        <f t="shared" si="14"/>
        <v>15.406327178642831</v>
      </c>
      <c r="P49" s="24">
        <f>1000*H49/(E49+H49)</f>
        <v>62.720458553791886</v>
      </c>
      <c r="Q49" s="24">
        <f>1000*I49/D49</f>
        <v>8.630676084762866</v>
      </c>
      <c r="R49" s="25">
        <f t="shared" si="15"/>
        <v>0.8597376387487387</v>
      </c>
      <c r="S49" s="24">
        <f t="shared" si="15"/>
        <v>9.266397578203835</v>
      </c>
      <c r="T49" s="289">
        <f>1000*L49/$D49</f>
        <v>-11.877901109989908</v>
      </c>
    </row>
    <row r="50" spans="1:20" ht="14.25">
      <c r="A50" s="366">
        <v>44</v>
      </c>
      <c r="B50" s="367"/>
      <c r="C50" s="138"/>
      <c r="D50" s="131">
        <v>998000</v>
      </c>
      <c r="E50" s="131">
        <v>17185</v>
      </c>
      <c r="F50" s="131">
        <v>7622</v>
      </c>
      <c r="G50" s="131">
        <v>279</v>
      </c>
      <c r="H50" s="131">
        <v>1106</v>
      </c>
      <c r="I50" s="131">
        <v>9229</v>
      </c>
      <c r="J50" s="131">
        <v>883</v>
      </c>
      <c r="K50" s="286">
        <f>E50-F50</f>
        <v>9563</v>
      </c>
      <c r="L50" s="287">
        <v>-2871</v>
      </c>
      <c r="M50" s="288">
        <f>1000*E50/D50</f>
        <v>17.21943887775551</v>
      </c>
      <c r="N50" s="24">
        <f t="shared" si="14"/>
        <v>7.637274549098197</v>
      </c>
      <c r="O50" s="24">
        <f t="shared" si="14"/>
        <v>16.23508874018039</v>
      </c>
      <c r="P50" s="24">
        <f>1000*H50/(E50+H50)</f>
        <v>60.46689628779181</v>
      </c>
      <c r="Q50" s="24">
        <f>1000*I50/D50</f>
        <v>9.24749498997996</v>
      </c>
      <c r="R50" s="25">
        <f t="shared" si="15"/>
        <v>0.8847695390781564</v>
      </c>
      <c r="S50" s="24">
        <f t="shared" si="15"/>
        <v>9.582164328657315</v>
      </c>
      <c r="T50" s="289">
        <f>1000*L50/$D50</f>
        <v>-2.876753507014028</v>
      </c>
    </row>
    <row r="51" spans="1:20" ht="14.25">
      <c r="A51" s="144"/>
      <c r="B51" s="145"/>
      <c r="C51" s="138"/>
      <c r="D51" s="131"/>
      <c r="E51" s="131"/>
      <c r="F51" s="131"/>
      <c r="G51" s="131"/>
      <c r="H51" s="131"/>
      <c r="I51" s="131"/>
      <c r="J51" s="131"/>
      <c r="K51" s="286"/>
      <c r="L51" s="287"/>
      <c r="M51" s="24"/>
      <c r="N51" s="24"/>
      <c r="O51" s="24"/>
      <c r="P51" s="24"/>
      <c r="Q51" s="24"/>
      <c r="R51" s="25"/>
      <c r="S51" s="24"/>
      <c r="T51" s="289"/>
    </row>
    <row r="52" spans="1:20" ht="14.25">
      <c r="A52" s="366">
        <v>45</v>
      </c>
      <c r="B52" s="367"/>
      <c r="C52" s="138" t="s">
        <v>103</v>
      </c>
      <c r="D52" s="131">
        <v>999535</v>
      </c>
      <c r="E52" s="131">
        <v>18125</v>
      </c>
      <c r="F52" s="131">
        <v>7776</v>
      </c>
      <c r="G52" s="131">
        <v>237</v>
      </c>
      <c r="H52" s="131">
        <v>1078</v>
      </c>
      <c r="I52" s="131">
        <v>9766</v>
      </c>
      <c r="J52" s="131">
        <v>955</v>
      </c>
      <c r="K52" s="286">
        <f>E52-F52</f>
        <v>10349</v>
      </c>
      <c r="L52" s="287">
        <v>-1551</v>
      </c>
      <c r="M52" s="288">
        <f>1000*E52/D52</f>
        <v>18.133432045901344</v>
      </c>
      <c r="N52" s="24">
        <f aca="true" t="shared" si="16" ref="N52:O56">1000*F52/D52</f>
        <v>7.779617522147799</v>
      </c>
      <c r="O52" s="24">
        <f t="shared" si="16"/>
        <v>13.075862068965517</v>
      </c>
      <c r="P52" s="24">
        <f>1000*H52/(E52+H52)</f>
        <v>56.13706191740874</v>
      </c>
      <c r="Q52" s="24">
        <f>1000*I52/D52</f>
        <v>9.770543302635726</v>
      </c>
      <c r="R52" s="25">
        <f>1000*J52/$D52</f>
        <v>0.9554442815909397</v>
      </c>
      <c r="S52" s="24">
        <f>1000*K52/$D52</f>
        <v>10.353814523753545</v>
      </c>
      <c r="T52" s="289">
        <f>1000*L52/$D52</f>
        <v>-1.5517215505209923</v>
      </c>
    </row>
    <row r="53" spans="1:20" ht="14.25">
      <c r="A53" s="366">
        <v>46</v>
      </c>
      <c r="B53" s="367"/>
      <c r="C53" s="138"/>
      <c r="D53" s="131">
        <v>1009348</v>
      </c>
      <c r="E53" s="131">
        <v>19065</v>
      </c>
      <c r="F53" s="131">
        <v>7512</v>
      </c>
      <c r="G53" s="131">
        <v>234</v>
      </c>
      <c r="H53" s="131">
        <v>1077</v>
      </c>
      <c r="I53" s="131">
        <v>10154</v>
      </c>
      <c r="J53" s="131">
        <v>1042</v>
      </c>
      <c r="K53" s="286">
        <f>E53-F53</f>
        <v>11553</v>
      </c>
      <c r="L53" s="287">
        <v>-2115</v>
      </c>
      <c r="M53" s="288">
        <f>1000*E53/D53</f>
        <v>18.888430947502744</v>
      </c>
      <c r="N53" s="24">
        <f t="shared" si="16"/>
        <v>7.442428181360641</v>
      </c>
      <c r="O53" s="24">
        <f t="shared" si="16"/>
        <v>12.273800157356412</v>
      </c>
      <c r="P53" s="24">
        <f>1000*H53/(E53+H53)</f>
        <v>53.470360440869825</v>
      </c>
      <c r="Q53" s="24">
        <f>1000*I53/D53</f>
        <v>10.059959498607022</v>
      </c>
      <c r="R53" s="25">
        <f aca="true" t="shared" si="17" ref="R53:S56">1000*J53/$D53</f>
        <v>1.0323495959768088</v>
      </c>
      <c r="S53" s="24">
        <f t="shared" si="17"/>
        <v>11.446002766142104</v>
      </c>
      <c r="T53" s="289">
        <f>1000*L53/$D53</f>
        <v>-2.0954120878032154</v>
      </c>
    </row>
    <row r="54" spans="1:20" ht="14.25">
      <c r="A54" s="366">
        <v>47</v>
      </c>
      <c r="B54" s="367"/>
      <c r="C54" s="138"/>
      <c r="D54" s="131">
        <v>1021450</v>
      </c>
      <c r="E54" s="131">
        <v>19818</v>
      </c>
      <c r="F54" s="131">
        <v>7644</v>
      </c>
      <c r="G54" s="131">
        <v>236</v>
      </c>
      <c r="H54" s="131">
        <v>1049</v>
      </c>
      <c r="I54" s="131">
        <v>10020</v>
      </c>
      <c r="J54" s="131">
        <v>1087</v>
      </c>
      <c r="K54" s="286">
        <f>E54-F54</f>
        <v>12174</v>
      </c>
      <c r="L54" s="287">
        <v>-998</v>
      </c>
      <c r="M54" s="288">
        <f>1000*E54/D54</f>
        <v>19.40183073082383</v>
      </c>
      <c r="N54" s="24">
        <f t="shared" si="16"/>
        <v>7.483479367565716</v>
      </c>
      <c r="O54" s="24">
        <f t="shared" si="16"/>
        <v>11.908366131799374</v>
      </c>
      <c r="P54" s="24">
        <f>1000*H54/(E54+H54)</f>
        <v>50.270762447884216</v>
      </c>
      <c r="Q54" s="24">
        <f>1000*I54/D54</f>
        <v>9.809584414312987</v>
      </c>
      <c r="R54" s="25">
        <f t="shared" si="17"/>
        <v>1.0641734788780655</v>
      </c>
      <c r="S54" s="24">
        <f t="shared" si="17"/>
        <v>11.918351363258113</v>
      </c>
      <c r="T54" s="289">
        <f>1000*L54/$D54</f>
        <v>-0.9770424396690979</v>
      </c>
    </row>
    <row r="55" spans="1:20" ht="14.25">
      <c r="A55" s="366">
        <v>48</v>
      </c>
      <c r="B55" s="367"/>
      <c r="C55" s="138"/>
      <c r="D55" s="131">
        <v>1036942</v>
      </c>
      <c r="E55" s="131">
        <v>20312</v>
      </c>
      <c r="F55" s="131">
        <v>7882</v>
      </c>
      <c r="G55" s="131">
        <v>226</v>
      </c>
      <c r="H55" s="131">
        <v>981</v>
      </c>
      <c r="I55" s="131">
        <v>9743</v>
      </c>
      <c r="J55" s="131">
        <v>1030</v>
      </c>
      <c r="K55" s="286">
        <f>E55-F55</f>
        <v>12430</v>
      </c>
      <c r="L55" s="287">
        <v>1477</v>
      </c>
      <c r="M55" s="288">
        <f>1000*E55/D55</f>
        <v>19.588366562449973</v>
      </c>
      <c r="N55" s="24">
        <f t="shared" si="16"/>
        <v>7.601196595373705</v>
      </c>
      <c r="O55" s="24">
        <f t="shared" si="16"/>
        <v>11.126427727451752</v>
      </c>
      <c r="P55" s="24">
        <f>1000*H55/(E55+H55)</f>
        <v>46.07147888977598</v>
      </c>
      <c r="Q55" s="24">
        <f>1000*I55/D55</f>
        <v>9.395896781112155</v>
      </c>
      <c r="R55" s="25">
        <f t="shared" si="17"/>
        <v>0.9933053150513722</v>
      </c>
      <c r="S55" s="24">
        <f t="shared" si="17"/>
        <v>11.987169967076268</v>
      </c>
      <c r="T55" s="289">
        <f>1000*L55/$D55</f>
        <v>1.424380534301822</v>
      </c>
    </row>
    <row r="56" spans="1:20" ht="14.25">
      <c r="A56" s="366">
        <v>49</v>
      </c>
      <c r="B56" s="367"/>
      <c r="C56" s="138"/>
      <c r="D56" s="131">
        <v>1052801</v>
      </c>
      <c r="E56" s="131">
        <v>19723</v>
      </c>
      <c r="F56" s="131">
        <v>7857</v>
      </c>
      <c r="G56" s="131">
        <v>228</v>
      </c>
      <c r="H56" s="131">
        <v>993</v>
      </c>
      <c r="I56" s="131">
        <v>9023</v>
      </c>
      <c r="J56" s="131">
        <v>1053</v>
      </c>
      <c r="K56" s="286">
        <f>E56-F56</f>
        <v>11866</v>
      </c>
      <c r="L56" s="287">
        <v>1956</v>
      </c>
      <c r="M56" s="288">
        <f>1000*E56/D56</f>
        <v>18.733834789290665</v>
      </c>
      <c r="N56" s="24">
        <f t="shared" si="16"/>
        <v>7.462948838384462</v>
      </c>
      <c r="O56" s="24">
        <f t="shared" si="16"/>
        <v>11.560107488718755</v>
      </c>
      <c r="P56" s="24">
        <f>1000*H56/(E56+H56)</f>
        <v>47.933964085730835</v>
      </c>
      <c r="Q56" s="24">
        <f>1000*I56/D56</f>
        <v>8.570470582759706</v>
      </c>
      <c r="R56" s="25">
        <f t="shared" si="17"/>
        <v>1.000189019577299</v>
      </c>
      <c r="S56" s="24">
        <f t="shared" si="17"/>
        <v>11.270885950906202</v>
      </c>
      <c r="T56" s="289">
        <f>1000*L56/$D56</f>
        <v>1.8579009708387435</v>
      </c>
    </row>
    <row r="57" spans="1:20" ht="14.25">
      <c r="A57" s="144"/>
      <c r="B57" s="145"/>
      <c r="C57" s="138"/>
      <c r="D57" s="131"/>
      <c r="E57" s="131"/>
      <c r="F57" s="131"/>
      <c r="G57" s="131"/>
      <c r="H57" s="131"/>
      <c r="I57" s="131"/>
      <c r="J57" s="131"/>
      <c r="K57" s="286"/>
      <c r="L57" s="287"/>
      <c r="M57" s="24"/>
      <c r="N57" s="24"/>
      <c r="O57" s="24"/>
      <c r="P57" s="24"/>
      <c r="Q57" s="24"/>
      <c r="R57" s="25"/>
      <c r="S57" s="24"/>
      <c r="T57" s="289"/>
    </row>
    <row r="58" spans="1:20" ht="14.25">
      <c r="A58" s="366">
        <v>50</v>
      </c>
      <c r="B58" s="367"/>
      <c r="C58" s="138" t="s">
        <v>103</v>
      </c>
      <c r="D58" s="131">
        <v>1066896</v>
      </c>
      <c r="E58" s="131">
        <v>18817</v>
      </c>
      <c r="F58" s="131">
        <v>7706</v>
      </c>
      <c r="G58" s="131">
        <v>186</v>
      </c>
      <c r="H58" s="131">
        <v>901</v>
      </c>
      <c r="I58" s="131">
        <v>8427</v>
      </c>
      <c r="J58" s="131">
        <v>1120</v>
      </c>
      <c r="K58" s="286">
        <f>E58-F58</f>
        <v>11111</v>
      </c>
      <c r="L58" s="287">
        <v>617</v>
      </c>
      <c r="M58" s="288">
        <f>1000*E58/D58</f>
        <v>17.63714551371455</v>
      </c>
      <c r="N58" s="24">
        <f aca="true" t="shared" si="18" ref="N58:O62">1000*F58/D58</f>
        <v>7.222822093249952</v>
      </c>
      <c r="O58" s="24">
        <f t="shared" si="18"/>
        <v>9.884678747940692</v>
      </c>
      <c r="P58" s="24">
        <f>1000*H58/(E58+H58)</f>
        <v>45.694289481691854</v>
      </c>
      <c r="Q58" s="24">
        <f>1000*I58/D58</f>
        <v>7.8986142979259455</v>
      </c>
      <c r="R58" s="25">
        <f>1000*J58/$D58</f>
        <v>1.049774298525817</v>
      </c>
      <c r="S58" s="24">
        <f>1000*K58/$D58</f>
        <v>10.4143234204646</v>
      </c>
      <c r="T58" s="289">
        <f>1000*L58/$D58</f>
        <v>0.578313162670026</v>
      </c>
    </row>
    <row r="59" spans="1:20" ht="14.25">
      <c r="A59" s="366">
        <v>51</v>
      </c>
      <c r="B59" s="367"/>
      <c r="C59" s="138"/>
      <c r="D59" s="131">
        <v>1078685</v>
      </c>
      <c r="E59" s="131">
        <v>18062</v>
      </c>
      <c r="F59" s="131">
        <v>7539</v>
      </c>
      <c r="G59" s="131">
        <v>166</v>
      </c>
      <c r="H59" s="131">
        <v>842</v>
      </c>
      <c r="I59" s="131">
        <v>7784</v>
      </c>
      <c r="J59" s="131">
        <v>1167</v>
      </c>
      <c r="K59" s="286">
        <f>E59-F59</f>
        <v>10523</v>
      </c>
      <c r="L59" s="287">
        <v>1171</v>
      </c>
      <c r="M59" s="288">
        <f>1000*E59/D59</f>
        <v>16.744462006980722</v>
      </c>
      <c r="N59" s="24">
        <f t="shared" si="18"/>
        <v>6.989065389803326</v>
      </c>
      <c r="O59" s="24">
        <f t="shared" si="18"/>
        <v>9.19056582881187</v>
      </c>
      <c r="P59" s="24">
        <f>1000*H59/(E59+H59)</f>
        <v>44.54083791790097</v>
      </c>
      <c r="Q59" s="24">
        <f>1000*I59/D59</f>
        <v>7.2161937915146686</v>
      </c>
      <c r="R59" s="25">
        <f aca="true" t="shared" si="19" ref="R59:S62">1000*J59/$D59</f>
        <v>1.0818728359066827</v>
      </c>
      <c r="S59" s="24">
        <f t="shared" si="19"/>
        <v>9.755396617177396</v>
      </c>
      <c r="T59" s="289">
        <f>1000*L59/$D59</f>
        <v>1.0855810547101332</v>
      </c>
    </row>
    <row r="60" spans="1:20" ht="14.25">
      <c r="A60" s="366">
        <v>52</v>
      </c>
      <c r="B60" s="367"/>
      <c r="C60" s="138"/>
      <c r="D60" s="131">
        <v>1088566</v>
      </c>
      <c r="E60" s="131">
        <v>17009</v>
      </c>
      <c r="F60" s="131">
        <v>7506</v>
      </c>
      <c r="G60" s="131">
        <v>160</v>
      </c>
      <c r="H60" s="131">
        <v>901</v>
      </c>
      <c r="I60" s="131">
        <v>7335</v>
      </c>
      <c r="J60" s="131">
        <v>1163</v>
      </c>
      <c r="K60" s="286">
        <f>E60-F60</f>
        <v>9503</v>
      </c>
      <c r="L60" s="287">
        <v>-203</v>
      </c>
      <c r="M60" s="288">
        <f>1000*E60/D60</f>
        <v>15.625143537461211</v>
      </c>
      <c r="N60" s="24">
        <f t="shared" si="18"/>
        <v>6.895309976611432</v>
      </c>
      <c r="O60" s="24">
        <f t="shared" si="18"/>
        <v>9.40678464342407</v>
      </c>
      <c r="P60" s="24">
        <f>1000*H60/(E60+H60)</f>
        <v>50.3070910106086</v>
      </c>
      <c r="Q60" s="24">
        <f>1000*I60/D60</f>
        <v>6.738222579062731</v>
      </c>
      <c r="R60" s="25">
        <f t="shared" si="19"/>
        <v>1.0683780312815208</v>
      </c>
      <c r="S60" s="24">
        <f t="shared" si="19"/>
        <v>8.729833560849778</v>
      </c>
      <c r="T60" s="289">
        <f>1000*L60/$D60</f>
        <v>-0.1864838696045991</v>
      </c>
    </row>
    <row r="61" spans="1:20" ht="14.25">
      <c r="A61" s="366">
        <v>53</v>
      </c>
      <c r="B61" s="367"/>
      <c r="C61" s="138"/>
      <c r="D61" s="131">
        <v>1097284</v>
      </c>
      <c r="E61" s="131">
        <v>16462</v>
      </c>
      <c r="F61" s="131">
        <v>7466</v>
      </c>
      <c r="G61" s="131">
        <v>123</v>
      </c>
      <c r="H61" s="131">
        <v>786</v>
      </c>
      <c r="I61" s="131">
        <v>7180</v>
      </c>
      <c r="J61" s="131">
        <v>1151</v>
      </c>
      <c r="K61" s="286">
        <f>E61-F61</f>
        <v>8996</v>
      </c>
      <c r="L61" s="287">
        <v>42</v>
      </c>
      <c r="M61" s="288">
        <f>1000*E61/D61</f>
        <v>15.002497074595091</v>
      </c>
      <c r="N61" s="24">
        <f t="shared" si="18"/>
        <v>6.80407260107684</v>
      </c>
      <c r="O61" s="24">
        <f t="shared" si="18"/>
        <v>7.47175312841696</v>
      </c>
      <c r="P61" s="24">
        <f>1000*H61/(E61+H61)</f>
        <v>45.570500927643785</v>
      </c>
      <c r="Q61" s="24">
        <f>1000*I61/D61</f>
        <v>6.5434290484505375</v>
      </c>
      <c r="R61" s="25">
        <f t="shared" si="19"/>
        <v>1.0489535981569038</v>
      </c>
      <c r="S61" s="24">
        <f t="shared" si="19"/>
        <v>8.19842447351825</v>
      </c>
      <c r="T61" s="289">
        <f>1000*L61/$D61</f>
        <v>0.03827632591015635</v>
      </c>
    </row>
    <row r="62" spans="1:20" ht="14.25">
      <c r="A62" s="366">
        <v>54</v>
      </c>
      <c r="B62" s="367"/>
      <c r="C62" s="138"/>
      <c r="D62" s="131">
        <v>1107627</v>
      </c>
      <c r="E62" s="131">
        <v>15863</v>
      </c>
      <c r="F62" s="131">
        <v>7361</v>
      </c>
      <c r="G62" s="131">
        <v>137</v>
      </c>
      <c r="H62" s="131">
        <v>737</v>
      </c>
      <c r="I62" s="131">
        <v>7046</v>
      </c>
      <c r="J62" s="131">
        <v>1275</v>
      </c>
      <c r="K62" s="286">
        <f>E62-F62</f>
        <v>8502</v>
      </c>
      <c r="L62" s="287">
        <v>503</v>
      </c>
      <c r="M62" s="288">
        <f>1000*E62/D62</f>
        <v>14.321608267042967</v>
      </c>
      <c r="N62" s="24">
        <f t="shared" si="18"/>
        <v>6.64573904392002</v>
      </c>
      <c r="O62" s="24">
        <f t="shared" si="18"/>
        <v>8.636449599697409</v>
      </c>
      <c r="P62" s="24">
        <f>1000*H62/(E62+H62)</f>
        <v>44.397590361445786</v>
      </c>
      <c r="Q62" s="24">
        <f>1000*I62/D62</f>
        <v>6.361347276655408</v>
      </c>
      <c r="R62" s="25">
        <f t="shared" si="19"/>
        <v>1.1511095341662851</v>
      </c>
      <c r="S62" s="24">
        <f t="shared" si="19"/>
        <v>7.675869223122946</v>
      </c>
      <c r="T62" s="289">
        <f>1000*L62/$D62</f>
        <v>0.4541239966161894</v>
      </c>
    </row>
    <row r="63" spans="1:20" ht="14.25">
      <c r="A63" s="144"/>
      <c r="B63" s="145"/>
      <c r="C63" s="138"/>
      <c r="D63" s="131"/>
      <c r="E63" s="131"/>
      <c r="F63" s="131"/>
      <c r="G63" s="131"/>
      <c r="H63" s="131"/>
      <c r="I63" s="131"/>
      <c r="J63" s="131"/>
      <c r="K63" s="286"/>
      <c r="L63" s="287"/>
      <c r="M63" s="24"/>
      <c r="N63" s="24"/>
      <c r="O63" s="24"/>
      <c r="P63" s="24"/>
      <c r="Q63" s="24"/>
      <c r="R63" s="25"/>
      <c r="S63" s="24"/>
      <c r="T63" s="289"/>
    </row>
    <row r="64" spans="1:20" ht="14.25">
      <c r="A64" s="366">
        <v>55</v>
      </c>
      <c r="B64" s="367"/>
      <c r="C64" s="138" t="s">
        <v>103</v>
      </c>
      <c r="D64" s="131">
        <v>1116217</v>
      </c>
      <c r="E64" s="131">
        <v>15138</v>
      </c>
      <c r="F64" s="131">
        <v>7681</v>
      </c>
      <c r="G64" s="131">
        <v>125</v>
      </c>
      <c r="H64" s="131">
        <v>702</v>
      </c>
      <c r="I64" s="131">
        <v>6932</v>
      </c>
      <c r="J64" s="131">
        <v>1267</v>
      </c>
      <c r="K64" s="286">
        <f>E64-F64</f>
        <v>7457</v>
      </c>
      <c r="L64" s="287">
        <v>550</v>
      </c>
      <c r="M64" s="288">
        <f>1000*E64/D64</f>
        <v>13.561879096985622</v>
      </c>
      <c r="N64" s="24">
        <f aca="true" t="shared" si="20" ref="N64:O68">1000*F64/D64</f>
        <v>6.8812784610877635</v>
      </c>
      <c r="O64" s="24">
        <f t="shared" si="20"/>
        <v>8.257365570088519</v>
      </c>
      <c r="P64" s="24">
        <f>1000*H64/(E64+H64)</f>
        <v>44.31818181818182</v>
      </c>
      <c r="Q64" s="24">
        <f>1000*I64/D64</f>
        <v>6.210261983109019</v>
      </c>
      <c r="R64" s="25">
        <f>1000*J64/$D64</f>
        <v>1.1350839487303992</v>
      </c>
      <c r="S64" s="24">
        <f>1000*K64/$D64</f>
        <v>6.680600635897859</v>
      </c>
      <c r="T64" s="289">
        <f>1000*L64/$D64</f>
        <v>0.4927357314930699</v>
      </c>
    </row>
    <row r="65" spans="1:20" ht="14.25">
      <c r="A65" s="366">
        <v>56</v>
      </c>
      <c r="B65" s="367"/>
      <c r="C65" s="134"/>
      <c r="D65" s="142">
        <v>1122579</v>
      </c>
      <c r="E65" s="142">
        <v>14320</v>
      </c>
      <c r="F65" s="142">
        <v>7676</v>
      </c>
      <c r="G65" s="142">
        <v>103</v>
      </c>
      <c r="H65" s="142">
        <v>696</v>
      </c>
      <c r="I65" s="142">
        <v>6974</v>
      </c>
      <c r="J65" s="142">
        <v>1318</v>
      </c>
      <c r="K65" s="286">
        <f>E65-F65</f>
        <v>6644</v>
      </c>
      <c r="L65" s="287">
        <v>-269</v>
      </c>
      <c r="M65" s="288">
        <f>1000*E65/D65</f>
        <v>12.756340533717449</v>
      </c>
      <c r="N65" s="24">
        <f t="shared" si="20"/>
        <v>6.837826112906085</v>
      </c>
      <c r="O65" s="24">
        <f t="shared" si="20"/>
        <v>7.192737430167598</v>
      </c>
      <c r="P65" s="24">
        <f>1000*H65/(E65+H65)</f>
        <v>46.350559403303144</v>
      </c>
      <c r="Q65" s="24">
        <f>1000*I65/D65</f>
        <v>6.212480368864909</v>
      </c>
      <c r="R65" s="25">
        <f aca="true" t="shared" si="21" ref="R65:S68">1000*J65/$D65</f>
        <v>1.1740821804077932</v>
      </c>
      <c r="S65" s="24">
        <f t="shared" si="21"/>
        <v>5.918514420811364</v>
      </c>
      <c r="T65" s="289">
        <f>1000*L65/$D65</f>
        <v>-0.23962678795879844</v>
      </c>
    </row>
    <row r="66" spans="1:20" ht="14.25">
      <c r="A66" s="366">
        <v>57</v>
      </c>
      <c r="B66" s="367"/>
      <c r="C66" s="127"/>
      <c r="D66" s="131">
        <v>1129065</v>
      </c>
      <c r="E66" s="131">
        <v>14418</v>
      </c>
      <c r="F66" s="131">
        <v>7224</v>
      </c>
      <c r="G66" s="131">
        <v>86</v>
      </c>
      <c r="H66" s="131">
        <v>685</v>
      </c>
      <c r="I66" s="131">
        <v>7149</v>
      </c>
      <c r="J66" s="131">
        <v>1358</v>
      </c>
      <c r="K66" s="286">
        <f>E66-F66</f>
        <v>7194</v>
      </c>
      <c r="L66" s="287">
        <v>144</v>
      </c>
      <c r="M66" s="288">
        <f>1000*E66/D66</f>
        <v>12.769858245539451</v>
      </c>
      <c r="N66" s="24">
        <f t="shared" si="20"/>
        <v>6.398214451780898</v>
      </c>
      <c r="O66" s="24">
        <f t="shared" si="20"/>
        <v>5.9647662643917325</v>
      </c>
      <c r="P66" s="24">
        <f>1000*H66/(E66+H66)</f>
        <v>45.3552274382573</v>
      </c>
      <c r="Q66" s="24">
        <f>1000*I66/D66</f>
        <v>6.331787806725034</v>
      </c>
      <c r="R66" s="25">
        <f t="shared" si="21"/>
        <v>1.2027651198115255</v>
      </c>
      <c r="S66" s="24">
        <f t="shared" si="21"/>
        <v>6.371643793758553</v>
      </c>
      <c r="T66" s="289">
        <f>1000*L66/$D66</f>
        <v>0.12753915850726044</v>
      </c>
    </row>
    <row r="67" spans="1:20" ht="14.25">
      <c r="A67" s="366">
        <v>58</v>
      </c>
      <c r="B67" s="367"/>
      <c r="C67" s="127"/>
      <c r="D67" s="131">
        <v>1134996</v>
      </c>
      <c r="E67" s="131">
        <v>14212</v>
      </c>
      <c r="F67" s="131">
        <v>7538</v>
      </c>
      <c r="G67" s="131">
        <v>82</v>
      </c>
      <c r="H67" s="131">
        <v>624</v>
      </c>
      <c r="I67" s="131">
        <v>6678</v>
      </c>
      <c r="J67" s="131">
        <v>1392</v>
      </c>
      <c r="K67" s="286">
        <f>E67-F67</f>
        <v>6674</v>
      </c>
      <c r="L67" s="287">
        <v>-1008</v>
      </c>
      <c r="M67" s="288">
        <f>1000*E67/D67</f>
        <v>12.521630032176326</v>
      </c>
      <c r="N67" s="24">
        <f t="shared" si="20"/>
        <v>6.641433097561578</v>
      </c>
      <c r="O67" s="24">
        <f t="shared" si="20"/>
        <v>5.769772023641993</v>
      </c>
      <c r="P67" s="24">
        <f>1000*H67/(E67+H67)</f>
        <v>42.05985440819628</v>
      </c>
      <c r="Q67" s="24">
        <f>1000*I67/D67</f>
        <v>5.883721176109872</v>
      </c>
      <c r="R67" s="25">
        <f t="shared" si="21"/>
        <v>1.2264360403032257</v>
      </c>
      <c r="S67" s="24">
        <f t="shared" si="21"/>
        <v>5.880196934614747</v>
      </c>
      <c r="T67" s="289">
        <f>1000*L67/$D67</f>
        <v>-0.8881088567713014</v>
      </c>
    </row>
    <row r="68" spans="1:20" ht="14.25">
      <c r="A68" s="366">
        <v>59</v>
      </c>
      <c r="B68" s="367"/>
      <c r="C68" s="127"/>
      <c r="D68" s="131">
        <v>1139583</v>
      </c>
      <c r="E68" s="131">
        <v>13965</v>
      </c>
      <c r="F68" s="131">
        <v>7597</v>
      </c>
      <c r="G68" s="131">
        <v>94</v>
      </c>
      <c r="H68" s="131">
        <v>659</v>
      </c>
      <c r="I68" s="131">
        <v>6571</v>
      </c>
      <c r="J68" s="131">
        <v>1371</v>
      </c>
      <c r="K68" s="286">
        <f>E68-F68</f>
        <v>6368</v>
      </c>
      <c r="L68" s="287">
        <v>-1673</v>
      </c>
      <c r="M68" s="288">
        <f>1000*E68/D68</f>
        <v>12.25448256072616</v>
      </c>
      <c r="N68" s="24">
        <f t="shared" si="20"/>
        <v>6.666473613593745</v>
      </c>
      <c r="O68" s="24">
        <f t="shared" si="20"/>
        <v>6.731113498030791</v>
      </c>
      <c r="P68" s="24">
        <f>1000*H68/(E68+H68)</f>
        <v>45.0629102844639</v>
      </c>
      <c r="Q68" s="24">
        <f>1000*I68/D68</f>
        <v>5.766144282601618</v>
      </c>
      <c r="R68" s="25">
        <f t="shared" si="21"/>
        <v>1.2030716498929872</v>
      </c>
      <c r="S68" s="24">
        <f t="shared" si="21"/>
        <v>5.588008947132416</v>
      </c>
      <c r="T68" s="289">
        <f>1000*L68/$D68</f>
        <v>-1.4680808681772193</v>
      </c>
    </row>
    <row r="69" spans="1:20" ht="14.25">
      <c r="A69" s="144"/>
      <c r="B69" s="145"/>
      <c r="C69" s="127"/>
      <c r="D69" s="131"/>
      <c r="E69" s="131"/>
      <c r="F69" s="131"/>
      <c r="G69" s="131"/>
      <c r="H69" s="131"/>
      <c r="I69" s="131"/>
      <c r="J69" s="131"/>
      <c r="K69" s="286"/>
      <c r="L69" s="287"/>
      <c r="M69" s="24"/>
      <c r="N69" s="24"/>
      <c r="O69" s="24"/>
      <c r="P69" s="24"/>
      <c r="Q69" s="24"/>
      <c r="R69" s="25"/>
      <c r="S69" s="24"/>
      <c r="T69" s="289"/>
    </row>
    <row r="70" spans="1:20" ht="14.25">
      <c r="A70" s="366">
        <v>60</v>
      </c>
      <c r="B70" s="367"/>
      <c r="C70" s="138" t="s">
        <v>103</v>
      </c>
      <c r="D70" s="131">
        <v>1149056</v>
      </c>
      <c r="E70" s="131">
        <v>13256</v>
      </c>
      <c r="F70" s="131">
        <v>7657</v>
      </c>
      <c r="G70" s="131">
        <v>66</v>
      </c>
      <c r="H70" s="131">
        <v>557</v>
      </c>
      <c r="I70" s="131">
        <v>6552</v>
      </c>
      <c r="J70" s="131">
        <v>1374</v>
      </c>
      <c r="K70" s="286">
        <f>E70-F70</f>
        <v>5599</v>
      </c>
      <c r="L70" s="287">
        <v>-1416</v>
      </c>
      <c r="M70" s="288">
        <f>1000*E70/D70</f>
        <v>11.536426423081208</v>
      </c>
      <c r="N70" s="24">
        <f aca="true" t="shared" si="22" ref="N70:O73">1000*F70/D70</f>
        <v>6.663730923471093</v>
      </c>
      <c r="O70" s="24">
        <f t="shared" si="22"/>
        <v>4.978877489438744</v>
      </c>
      <c r="P70" s="24">
        <f>1000*H70/(E70+H70)</f>
        <v>40.324332150872365</v>
      </c>
      <c r="Q70" s="24">
        <f>1000*I70/D70</f>
        <v>5.702071961679849</v>
      </c>
      <c r="R70" s="25">
        <f>1000*J70/$D70</f>
        <v>1.1957641751141808</v>
      </c>
      <c r="S70" s="24">
        <f>1000*K70/$D70</f>
        <v>4.872695499610114</v>
      </c>
      <c r="T70" s="289">
        <f>1000*L70/$D70</f>
        <v>-1.2323159184582824</v>
      </c>
    </row>
    <row r="71" spans="1:20" ht="14.25">
      <c r="A71" s="366">
        <v>61</v>
      </c>
      <c r="B71" s="367"/>
      <c r="C71" s="127"/>
      <c r="D71" s="131">
        <v>1151593</v>
      </c>
      <c r="E71" s="131">
        <v>13031</v>
      </c>
      <c r="F71" s="131">
        <v>7712</v>
      </c>
      <c r="G71" s="131">
        <v>61</v>
      </c>
      <c r="H71" s="131">
        <v>541</v>
      </c>
      <c r="I71" s="131">
        <v>6441</v>
      </c>
      <c r="J71" s="131">
        <v>1358</v>
      </c>
      <c r="K71" s="286">
        <f>E71-F71</f>
        <v>5319</v>
      </c>
      <c r="L71" s="287">
        <v>-2320</v>
      </c>
      <c r="M71" s="288">
        <f>1000*E71/D71</f>
        <v>11.315629740715687</v>
      </c>
      <c r="N71" s="24">
        <f t="shared" si="22"/>
        <v>6.696810418264092</v>
      </c>
      <c r="O71" s="24">
        <f t="shared" si="22"/>
        <v>4.68114496201366</v>
      </c>
      <c r="P71" s="24">
        <f>1000*H71/(E71+H71)</f>
        <v>39.86147951665193</v>
      </c>
      <c r="Q71" s="24">
        <f>1000*I71/D71</f>
        <v>5.593121875523731</v>
      </c>
      <c r="R71" s="25">
        <f aca="true" t="shared" si="23" ref="R71:S73">1000*J71/$D71</f>
        <v>1.1792360669090556</v>
      </c>
      <c r="S71" s="24">
        <f t="shared" si="23"/>
        <v>4.618819322451595</v>
      </c>
      <c r="T71" s="289">
        <f>1000*L71/$D71</f>
        <v>-2.014600644498534</v>
      </c>
    </row>
    <row r="72" spans="1:20" s="126" customFormat="1" ht="14.25">
      <c r="A72" s="366">
        <v>62</v>
      </c>
      <c r="B72" s="367"/>
      <c r="C72" s="127"/>
      <c r="D72" s="131">
        <v>1153553</v>
      </c>
      <c r="E72" s="131">
        <v>12318</v>
      </c>
      <c r="F72" s="131">
        <v>7652</v>
      </c>
      <c r="G72" s="131">
        <v>45</v>
      </c>
      <c r="H72" s="131">
        <v>604</v>
      </c>
      <c r="I72" s="131">
        <v>6117</v>
      </c>
      <c r="J72" s="131">
        <v>1361</v>
      </c>
      <c r="K72" s="286">
        <f>E72-F72</f>
        <v>4666</v>
      </c>
      <c r="L72" s="287">
        <v>-2617</v>
      </c>
      <c r="M72" s="288">
        <f>1000*E72/D72</f>
        <v>10.678313003390395</v>
      </c>
      <c r="N72" s="24">
        <f t="shared" si="22"/>
        <v>6.6334186639018755</v>
      </c>
      <c r="O72" s="24">
        <f t="shared" si="22"/>
        <v>3.653190452995616</v>
      </c>
      <c r="P72" s="24">
        <f>1000*H72/(E72+H72)</f>
        <v>46.741990403962234</v>
      </c>
      <c r="Q72" s="24">
        <f>1000*I72/D72</f>
        <v>5.302747251318318</v>
      </c>
      <c r="R72" s="25">
        <f t="shared" si="23"/>
        <v>1.1798330895936293</v>
      </c>
      <c r="S72" s="24">
        <f t="shared" si="23"/>
        <v>4.044894339488519</v>
      </c>
      <c r="T72" s="289">
        <f>1000*L72/$D72</f>
        <v>-2.268643053245061</v>
      </c>
    </row>
    <row r="73" spans="1:20" s="146" customFormat="1" ht="14.25">
      <c r="A73" s="368">
        <v>63</v>
      </c>
      <c r="B73" s="368"/>
      <c r="C73" s="147"/>
      <c r="D73" s="148">
        <v>1156012</v>
      </c>
      <c r="E73" s="148">
        <v>12317</v>
      </c>
      <c r="F73" s="148">
        <v>8261</v>
      </c>
      <c r="G73" s="148">
        <v>62</v>
      </c>
      <c r="H73" s="148">
        <v>461</v>
      </c>
      <c r="I73" s="148">
        <v>6092</v>
      </c>
      <c r="J73" s="148">
        <v>1285</v>
      </c>
      <c r="K73" s="148">
        <f>E73-F73</f>
        <v>4056</v>
      </c>
      <c r="L73" s="149">
        <v>-1427</v>
      </c>
      <c r="M73" s="291">
        <f>1000*E73/D73</f>
        <v>10.654733687885592</v>
      </c>
      <c r="N73" s="292">
        <f t="shared" si="22"/>
        <v>7.146119590454078</v>
      </c>
      <c r="O73" s="292">
        <f t="shared" si="22"/>
        <v>5.033693269464967</v>
      </c>
      <c r="P73" s="292">
        <f>1000*H73/(E73+H73)</f>
        <v>36.077633432462044</v>
      </c>
      <c r="Q73" s="292">
        <f>1000*I73/D73</f>
        <v>5.269841489534711</v>
      </c>
      <c r="R73" s="293">
        <f t="shared" si="23"/>
        <v>1.1115801566073709</v>
      </c>
      <c r="S73" s="292">
        <f t="shared" si="23"/>
        <v>3.5086140974315145</v>
      </c>
      <c r="T73" s="316">
        <f>1000*L73/$D73</f>
        <v>-1.234416251734411</v>
      </c>
    </row>
    <row r="74" spans="1:20" ht="14.25">
      <c r="A74" s="142" t="s">
        <v>238</v>
      </c>
      <c r="B74" s="126"/>
      <c r="C74" s="127"/>
      <c r="D74" s="126"/>
      <c r="E74" s="126"/>
      <c r="F74" s="126"/>
      <c r="G74" s="126"/>
      <c r="H74" s="126"/>
      <c r="I74" s="126"/>
      <c r="J74" s="131"/>
      <c r="K74" s="126"/>
      <c r="L74" s="126"/>
      <c r="M74" s="126"/>
      <c r="N74" s="126"/>
      <c r="O74" s="143"/>
      <c r="P74" s="143"/>
      <c r="Q74" s="126"/>
      <c r="R74" s="126"/>
      <c r="S74" s="126"/>
      <c r="T74" s="126"/>
    </row>
    <row r="75" ht="14.25">
      <c r="A75" t="s">
        <v>237</v>
      </c>
    </row>
    <row r="76" ht="14.25">
      <c r="A76" s="129" t="s">
        <v>116</v>
      </c>
    </row>
  </sheetData>
  <sheetProtection/>
  <mergeCells count="75">
    <mergeCell ref="A2:T2"/>
    <mergeCell ref="A3:T3"/>
    <mergeCell ref="A5:B7"/>
    <mergeCell ref="C5:D7"/>
    <mergeCell ref="E5:E7"/>
    <mergeCell ref="F5:F7"/>
    <mergeCell ref="G5:G7"/>
    <mergeCell ref="H5:H7"/>
    <mergeCell ref="S5:S7"/>
    <mergeCell ref="T5:T7"/>
    <mergeCell ref="O5:O7"/>
    <mergeCell ref="P5:P7"/>
    <mergeCell ref="I5:I7"/>
    <mergeCell ref="J5:J7"/>
    <mergeCell ref="M5:M7"/>
    <mergeCell ref="N5:N7"/>
    <mergeCell ref="A12:B12"/>
    <mergeCell ref="A13:B13"/>
    <mergeCell ref="A14:B14"/>
    <mergeCell ref="A16:B16"/>
    <mergeCell ref="Q5:Q7"/>
    <mergeCell ref="R5:R7"/>
    <mergeCell ref="K5:K7"/>
    <mergeCell ref="L5:L7"/>
    <mergeCell ref="A10:B10"/>
    <mergeCell ref="A11:B11"/>
    <mergeCell ref="A22:B22"/>
    <mergeCell ref="A23:B23"/>
    <mergeCell ref="A24:B24"/>
    <mergeCell ref="A25:B25"/>
    <mergeCell ref="A17:B17"/>
    <mergeCell ref="A18:B18"/>
    <mergeCell ref="A19:B19"/>
    <mergeCell ref="A20:B20"/>
    <mergeCell ref="A31:B31"/>
    <mergeCell ref="A32:B32"/>
    <mergeCell ref="A34:B34"/>
    <mergeCell ref="A35:B35"/>
    <mergeCell ref="A26:B26"/>
    <mergeCell ref="A28:B28"/>
    <mergeCell ref="A29:B29"/>
    <mergeCell ref="A30:B30"/>
    <mergeCell ref="A41:B41"/>
    <mergeCell ref="A42:B42"/>
    <mergeCell ref="A43:B43"/>
    <mergeCell ref="A44:B44"/>
    <mergeCell ref="A36:B36"/>
    <mergeCell ref="A37:B37"/>
    <mergeCell ref="A38:B38"/>
    <mergeCell ref="A40:B40"/>
    <mergeCell ref="A50:B50"/>
    <mergeCell ref="A52:B52"/>
    <mergeCell ref="A53:B53"/>
    <mergeCell ref="A54:B54"/>
    <mergeCell ref="A46:B46"/>
    <mergeCell ref="A47:B47"/>
    <mergeCell ref="A48:B48"/>
    <mergeCell ref="A49:B49"/>
    <mergeCell ref="A61:B61"/>
    <mergeCell ref="A62:B62"/>
    <mergeCell ref="A64:B64"/>
    <mergeCell ref="A55:B55"/>
    <mergeCell ref="A56:B56"/>
    <mergeCell ref="A58:B58"/>
    <mergeCell ref="A59:B59"/>
    <mergeCell ref="R4:T4"/>
    <mergeCell ref="A70:B70"/>
    <mergeCell ref="A71:B71"/>
    <mergeCell ref="A72:B72"/>
    <mergeCell ref="A73:B73"/>
    <mergeCell ref="A65:B65"/>
    <mergeCell ref="A66:B66"/>
    <mergeCell ref="A67:B67"/>
    <mergeCell ref="A68:B68"/>
    <mergeCell ref="A60:B6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55">
      <selection activeCell="H46" sqref="H46"/>
    </sheetView>
  </sheetViews>
  <sheetFormatPr defaultColWidth="10.59765625" defaultRowHeight="15"/>
  <cols>
    <col min="1" max="1" width="2.59765625" style="39" customWidth="1"/>
    <col min="2" max="2" width="9.3984375" style="39" customWidth="1"/>
    <col min="3" max="3" width="13.59765625" style="4" bestFit="1" customWidth="1"/>
    <col min="4" max="5" width="13.09765625" style="4" customWidth="1"/>
    <col min="6" max="7" width="13.09765625" style="12" customWidth="1"/>
    <col min="8" max="8" width="13.09765625" style="4" customWidth="1"/>
    <col min="9" max="9" width="13.09765625" style="12" customWidth="1"/>
    <col min="10" max="19" width="13.09765625" style="4" customWidth="1"/>
    <col min="20" max="16384" width="10.59765625" style="4" customWidth="1"/>
  </cols>
  <sheetData>
    <row r="1" spans="1:19" s="7" customFormat="1" ht="19.5" customHeight="1">
      <c r="A1" s="6" t="s">
        <v>104</v>
      </c>
      <c r="B1" s="35"/>
      <c r="E1" s="26"/>
      <c r="F1" s="47"/>
      <c r="G1" s="47"/>
      <c r="I1" s="47"/>
      <c r="S1" s="8" t="s">
        <v>105</v>
      </c>
    </row>
    <row r="2" spans="1:19" ht="19.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9.5" customHeight="1">
      <c r="A3" s="431" t="s">
        <v>242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</row>
    <row r="4" spans="1:19" ht="19.5" customHeight="1" thickBot="1">
      <c r="A4" s="40"/>
      <c r="B4" s="36"/>
      <c r="C4" s="9"/>
      <c r="D4" s="9"/>
      <c r="E4" s="9"/>
      <c r="F4" s="10"/>
      <c r="G4" s="10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0" t="s">
        <v>91</v>
      </c>
    </row>
    <row r="5" spans="1:19" ht="15" customHeight="1">
      <c r="A5" s="405" t="s">
        <v>73</v>
      </c>
      <c r="B5" s="406"/>
      <c r="C5" s="411" t="s">
        <v>153</v>
      </c>
      <c r="D5" s="414" t="s">
        <v>74</v>
      </c>
      <c r="E5" s="417" t="s">
        <v>75</v>
      </c>
      <c r="F5" s="428" t="s">
        <v>241</v>
      </c>
      <c r="G5" s="414" t="s">
        <v>76</v>
      </c>
      <c r="H5" s="414" t="s">
        <v>77</v>
      </c>
      <c r="I5" s="414" t="s">
        <v>78</v>
      </c>
      <c r="J5" s="414" t="s">
        <v>79</v>
      </c>
      <c r="K5" s="414" t="s">
        <v>80</v>
      </c>
      <c r="L5" s="423" t="s">
        <v>145</v>
      </c>
      <c r="M5" s="423" t="s">
        <v>146</v>
      </c>
      <c r="N5" s="423" t="s">
        <v>147</v>
      </c>
      <c r="O5" s="423" t="s">
        <v>148</v>
      </c>
      <c r="P5" s="423" t="s">
        <v>149</v>
      </c>
      <c r="Q5" s="423" t="s">
        <v>150</v>
      </c>
      <c r="R5" s="423" t="s">
        <v>151</v>
      </c>
      <c r="S5" s="420" t="s">
        <v>152</v>
      </c>
    </row>
    <row r="6" spans="1:19" ht="15" customHeight="1">
      <c r="A6" s="407"/>
      <c r="B6" s="408"/>
      <c r="C6" s="412"/>
      <c r="D6" s="415"/>
      <c r="E6" s="418"/>
      <c r="F6" s="429"/>
      <c r="G6" s="415"/>
      <c r="H6" s="415"/>
      <c r="I6" s="415"/>
      <c r="J6" s="415"/>
      <c r="K6" s="415"/>
      <c r="L6" s="424"/>
      <c r="M6" s="424"/>
      <c r="N6" s="424"/>
      <c r="O6" s="424"/>
      <c r="P6" s="424"/>
      <c r="Q6" s="424"/>
      <c r="R6" s="424"/>
      <c r="S6" s="421"/>
    </row>
    <row r="7" spans="1:19" ht="15" customHeight="1">
      <c r="A7" s="409"/>
      <c r="B7" s="410"/>
      <c r="C7" s="413"/>
      <c r="D7" s="416"/>
      <c r="E7" s="419"/>
      <c r="F7" s="430"/>
      <c r="G7" s="416"/>
      <c r="H7" s="416"/>
      <c r="I7" s="416"/>
      <c r="J7" s="416"/>
      <c r="K7" s="416"/>
      <c r="L7" s="425"/>
      <c r="M7" s="425"/>
      <c r="N7" s="425"/>
      <c r="O7" s="425"/>
      <c r="P7" s="425"/>
      <c r="Q7" s="425"/>
      <c r="R7" s="425"/>
      <c r="S7" s="422"/>
    </row>
    <row r="8" spans="1:19" ht="15" customHeight="1">
      <c r="A8" s="41"/>
      <c r="B8" s="42"/>
      <c r="C8" s="14"/>
      <c r="D8" s="14"/>
      <c r="E8" s="14"/>
      <c r="F8" s="10"/>
      <c r="G8" s="10"/>
      <c r="H8" s="10"/>
      <c r="I8" s="10"/>
      <c r="J8" s="15"/>
      <c r="K8" s="16"/>
      <c r="L8" s="17"/>
      <c r="M8" s="18"/>
      <c r="N8" s="18"/>
      <c r="O8" s="18"/>
      <c r="P8" s="10"/>
      <c r="Q8" s="10"/>
      <c r="R8" s="19"/>
      <c r="S8" s="19"/>
    </row>
    <row r="9" spans="1:19" s="151" customFormat="1" ht="15" customHeight="1">
      <c r="A9" s="426" t="s">
        <v>81</v>
      </c>
      <c r="B9" s="427"/>
      <c r="C9" s="294">
        <f>SUM(C11:C18,C20,C23,C29,C39,C46,C52,C60,C66)</f>
        <v>1156012</v>
      </c>
      <c r="D9" s="294">
        <f aca="true" t="shared" si="0" ref="D9:K9">SUM(D11:D18,D20,D23,D29,D39,D46,D52,D60,D66)</f>
        <v>12317</v>
      </c>
      <c r="E9" s="294">
        <f t="shared" si="0"/>
        <v>8261</v>
      </c>
      <c r="F9" s="294">
        <f t="shared" si="0"/>
        <v>62</v>
      </c>
      <c r="G9" s="294">
        <f t="shared" si="0"/>
        <v>461</v>
      </c>
      <c r="H9" s="294">
        <f t="shared" si="0"/>
        <v>6092</v>
      </c>
      <c r="I9" s="294">
        <f t="shared" si="0"/>
        <v>1285</v>
      </c>
      <c r="J9" s="294">
        <f t="shared" si="0"/>
        <v>4056</v>
      </c>
      <c r="K9" s="294">
        <f t="shared" si="0"/>
        <v>-1427</v>
      </c>
      <c r="L9" s="295">
        <f>1000*D9/C9</f>
        <v>10.654733687885592</v>
      </c>
      <c r="M9" s="295">
        <f>1000*E9/C9</f>
        <v>7.146119590454078</v>
      </c>
      <c r="N9" s="295">
        <f>1000*F9/D9</f>
        <v>5.033693269464967</v>
      </c>
      <c r="O9" s="295">
        <f>1000*G9/(D9+G9)</f>
        <v>36.077633432462044</v>
      </c>
      <c r="P9" s="295">
        <f>1000*H9/C9</f>
        <v>5.269841489534711</v>
      </c>
      <c r="Q9" s="296">
        <f>1000*I9/C9</f>
        <v>1.1115801566073709</v>
      </c>
      <c r="R9" s="153">
        <f>1000*J9/C9</f>
        <v>3.5086140974315145</v>
      </c>
      <c r="S9" s="153">
        <f>100*K9/C9</f>
        <v>-0.12344162517344111</v>
      </c>
    </row>
    <row r="10" spans="1:19" ht="15" customHeight="1">
      <c r="A10" s="13"/>
      <c r="B10" s="11"/>
      <c r="C10" s="297"/>
      <c r="D10" s="297"/>
      <c r="E10" s="297"/>
      <c r="F10" s="276"/>
      <c r="G10" s="276"/>
      <c r="H10" s="297"/>
      <c r="I10" s="276"/>
      <c r="J10" s="152" t="s">
        <v>175</v>
      </c>
      <c r="K10" s="152"/>
      <c r="L10" s="295" t="s">
        <v>175</v>
      </c>
      <c r="M10" s="295" t="s">
        <v>175</v>
      </c>
      <c r="N10" s="295" t="s">
        <v>175</v>
      </c>
      <c r="O10" s="295" t="s">
        <v>175</v>
      </c>
      <c r="P10" s="295" t="s">
        <v>175</v>
      </c>
      <c r="Q10" s="296" t="s">
        <v>175</v>
      </c>
      <c r="R10" s="153" t="s">
        <v>175</v>
      </c>
      <c r="S10" s="153"/>
    </row>
    <row r="11" spans="1:19" s="151" customFormat="1" ht="15" customHeight="1">
      <c r="A11" s="426" t="s">
        <v>24</v>
      </c>
      <c r="B11" s="427"/>
      <c r="C11" s="82">
        <v>435335</v>
      </c>
      <c r="D11" s="82">
        <v>4882</v>
      </c>
      <c r="E11" s="82">
        <v>2620</v>
      </c>
      <c r="F11" s="83">
        <v>24</v>
      </c>
      <c r="G11" s="83">
        <v>196</v>
      </c>
      <c r="H11" s="82">
        <v>2617</v>
      </c>
      <c r="I11" s="83">
        <v>571</v>
      </c>
      <c r="J11" s="152">
        <v>2262</v>
      </c>
      <c r="K11" s="82">
        <v>500</v>
      </c>
      <c r="L11" s="295">
        <f>1000*D11/C11</f>
        <v>11.214352165573638</v>
      </c>
      <c r="M11" s="295">
        <f>1000*E11/C11</f>
        <v>6.018353681647467</v>
      </c>
      <c r="N11" s="295">
        <f>1000*F11/D11</f>
        <v>4.916018025399427</v>
      </c>
      <c r="O11" s="295">
        <f>1000*G11/(D11+G11)</f>
        <v>38.5978731784167</v>
      </c>
      <c r="P11" s="295">
        <f>1000*H11/C11</f>
        <v>6.011462436973825</v>
      </c>
      <c r="Q11" s="296">
        <f>1000*I11/C11</f>
        <v>1.3116335695498869</v>
      </c>
      <c r="R11" s="153">
        <f>1000*J11/C11</f>
        <v>5.1959984839261715</v>
      </c>
      <c r="S11" s="153">
        <f>100*K11/C11</f>
        <v>0.11485407789403562</v>
      </c>
    </row>
    <row r="12" spans="1:19" s="151" customFormat="1" ht="15" customHeight="1">
      <c r="A12" s="426" t="s">
        <v>25</v>
      </c>
      <c r="B12" s="427"/>
      <c r="C12" s="82">
        <v>50115</v>
      </c>
      <c r="D12" s="82">
        <v>461</v>
      </c>
      <c r="E12" s="82">
        <v>434</v>
      </c>
      <c r="F12" s="83">
        <v>2</v>
      </c>
      <c r="G12" s="83">
        <v>13</v>
      </c>
      <c r="H12" s="82">
        <v>240</v>
      </c>
      <c r="I12" s="83">
        <v>58</v>
      </c>
      <c r="J12" s="152">
        <v>27</v>
      </c>
      <c r="K12" s="82">
        <v>-217</v>
      </c>
      <c r="L12" s="295">
        <f aca="true" t="shared" si="1" ref="L12:L21">1000*D12/C12</f>
        <v>9.19884266187768</v>
      </c>
      <c r="M12" s="295">
        <f aca="true" t="shared" si="2" ref="M12:M18">1000*E12/C12</f>
        <v>8.660081811832784</v>
      </c>
      <c r="N12" s="295">
        <f aca="true" t="shared" si="3" ref="N12:N17">1000*F12/D12</f>
        <v>4.3383947939262475</v>
      </c>
      <c r="O12" s="295">
        <f aca="true" t="shared" si="4" ref="O12:O18">1000*G12/(D12+G12)</f>
        <v>27.426160337552744</v>
      </c>
      <c r="P12" s="295">
        <f aca="true" t="shared" si="5" ref="P12:P18">1000*H12/C12</f>
        <v>4.788985333732415</v>
      </c>
      <c r="Q12" s="296">
        <f>1000*I12/C12</f>
        <v>1.1573381223186672</v>
      </c>
      <c r="R12" s="153">
        <f aca="true" t="shared" si="6" ref="R12:R18">1000*J12/C12</f>
        <v>0.5387608500448967</v>
      </c>
      <c r="S12" s="153">
        <f aca="true" t="shared" si="7" ref="S12:S18">100*K12/C12</f>
        <v>-0.43300409059163925</v>
      </c>
    </row>
    <row r="13" spans="1:19" s="151" customFormat="1" ht="15" customHeight="1">
      <c r="A13" s="426" t="s">
        <v>26</v>
      </c>
      <c r="B13" s="427"/>
      <c r="C13" s="82">
        <v>105696</v>
      </c>
      <c r="D13" s="82">
        <v>1190</v>
      </c>
      <c r="E13" s="82">
        <v>742</v>
      </c>
      <c r="F13" s="83">
        <v>8</v>
      </c>
      <c r="G13" s="83">
        <v>48</v>
      </c>
      <c r="H13" s="82">
        <v>585</v>
      </c>
      <c r="I13" s="83">
        <v>112</v>
      </c>
      <c r="J13" s="152">
        <v>448</v>
      </c>
      <c r="K13" s="82">
        <v>-492</v>
      </c>
      <c r="L13" s="295">
        <f t="shared" si="1"/>
        <v>11.25870420829549</v>
      </c>
      <c r="M13" s="295">
        <f t="shared" si="2"/>
        <v>7.020133212231305</v>
      </c>
      <c r="N13" s="295">
        <f t="shared" si="3"/>
        <v>6.722689075630252</v>
      </c>
      <c r="O13" s="295">
        <f t="shared" si="4"/>
        <v>38.77221324717286</v>
      </c>
      <c r="P13" s="295">
        <f t="shared" si="5"/>
        <v>5.534741144414169</v>
      </c>
      <c r="Q13" s="296">
        <f>1000*I13/C13</f>
        <v>1.059642749016046</v>
      </c>
      <c r="R13" s="153">
        <f t="shared" si="6"/>
        <v>4.238570996064184</v>
      </c>
      <c r="S13" s="153">
        <f t="shared" si="7"/>
        <v>-0.46548592188919163</v>
      </c>
    </row>
    <row r="14" spans="1:19" s="151" customFormat="1" ht="15" customHeight="1">
      <c r="A14" s="426" t="s">
        <v>27</v>
      </c>
      <c r="B14" s="427"/>
      <c r="C14" s="82">
        <v>30873</v>
      </c>
      <c r="D14" s="82">
        <v>299</v>
      </c>
      <c r="E14" s="82">
        <v>330</v>
      </c>
      <c r="F14" s="83">
        <v>2</v>
      </c>
      <c r="G14" s="83">
        <v>10</v>
      </c>
      <c r="H14" s="82">
        <v>137</v>
      </c>
      <c r="I14" s="83">
        <v>22</v>
      </c>
      <c r="J14" s="152">
        <v>-31</v>
      </c>
      <c r="K14" s="82">
        <v>-351</v>
      </c>
      <c r="L14" s="295">
        <f t="shared" si="1"/>
        <v>9.684837884235415</v>
      </c>
      <c r="M14" s="295">
        <f t="shared" si="2"/>
        <v>10.688951511029055</v>
      </c>
      <c r="N14" s="295">
        <f t="shared" si="3"/>
        <v>6.688963210702341</v>
      </c>
      <c r="O14" s="295">
        <f t="shared" si="4"/>
        <v>32.362459546925564</v>
      </c>
      <c r="P14" s="295">
        <f t="shared" si="5"/>
        <v>4.437534415184789</v>
      </c>
      <c r="Q14" s="296">
        <f aca="true" t="shared" si="8" ref="Q14:Q27">1000*I14/C14</f>
        <v>0.712596767401937</v>
      </c>
      <c r="R14" s="153">
        <f t="shared" si="6"/>
        <v>-1.0041136267936384</v>
      </c>
      <c r="S14" s="153">
        <f t="shared" si="7"/>
        <v>-1.1369157516276358</v>
      </c>
    </row>
    <row r="15" spans="1:19" s="151" customFormat="1" ht="15" customHeight="1">
      <c r="A15" s="426" t="s">
        <v>28</v>
      </c>
      <c r="B15" s="427"/>
      <c r="C15" s="82">
        <v>24810</v>
      </c>
      <c r="D15" s="82">
        <v>208</v>
      </c>
      <c r="E15" s="82">
        <v>260</v>
      </c>
      <c r="F15" s="83">
        <v>2</v>
      </c>
      <c r="G15" s="83">
        <v>7</v>
      </c>
      <c r="H15" s="82">
        <v>84</v>
      </c>
      <c r="I15" s="83">
        <v>12</v>
      </c>
      <c r="J15" s="152">
        <v>-52</v>
      </c>
      <c r="K15" s="82">
        <v>-383</v>
      </c>
      <c r="L15" s="295">
        <f t="shared" si="1"/>
        <v>8.383716243450221</v>
      </c>
      <c r="M15" s="295">
        <f t="shared" si="2"/>
        <v>10.479645304312777</v>
      </c>
      <c r="N15" s="295">
        <f t="shared" si="3"/>
        <v>9.615384615384615</v>
      </c>
      <c r="O15" s="295">
        <f t="shared" si="4"/>
        <v>32.55813953488372</v>
      </c>
      <c r="P15" s="295">
        <f t="shared" si="5"/>
        <v>3.3857315598548974</v>
      </c>
      <c r="Q15" s="296">
        <f t="shared" si="8"/>
        <v>0.4836759371221282</v>
      </c>
      <c r="R15" s="153">
        <f t="shared" si="6"/>
        <v>-2.0959290608625554</v>
      </c>
      <c r="S15" s="153">
        <f t="shared" si="7"/>
        <v>-1.543732365981459</v>
      </c>
    </row>
    <row r="16" spans="1:19" s="151" customFormat="1" ht="15" customHeight="1">
      <c r="A16" s="426" t="s">
        <v>29</v>
      </c>
      <c r="B16" s="427"/>
      <c r="C16" s="82">
        <v>69091</v>
      </c>
      <c r="D16" s="82">
        <v>730</v>
      </c>
      <c r="E16" s="82">
        <v>544</v>
      </c>
      <c r="F16" s="83">
        <v>5</v>
      </c>
      <c r="G16" s="83">
        <v>35</v>
      </c>
      <c r="H16" s="82">
        <v>392</v>
      </c>
      <c r="I16" s="83">
        <v>139</v>
      </c>
      <c r="J16" s="152">
        <v>186</v>
      </c>
      <c r="K16" s="82">
        <v>143</v>
      </c>
      <c r="L16" s="295">
        <f t="shared" si="1"/>
        <v>10.565775571347933</v>
      </c>
      <c r="M16" s="295">
        <f t="shared" si="2"/>
        <v>7.873673850429144</v>
      </c>
      <c r="N16" s="295">
        <f t="shared" si="3"/>
        <v>6.8493150684931505</v>
      </c>
      <c r="O16" s="295">
        <f t="shared" si="4"/>
        <v>45.751633986928105</v>
      </c>
      <c r="P16" s="295">
        <f t="shared" si="5"/>
        <v>5.673676745162178</v>
      </c>
      <c r="Q16" s="296">
        <f t="shared" si="8"/>
        <v>2.011839458105976</v>
      </c>
      <c r="R16" s="153">
        <f t="shared" si="6"/>
        <v>2.6921017209187883</v>
      </c>
      <c r="S16" s="153">
        <f t="shared" si="7"/>
        <v>0.20697341187708965</v>
      </c>
    </row>
    <row r="17" spans="1:19" s="151" customFormat="1" ht="15" customHeight="1">
      <c r="A17" s="426" t="s">
        <v>30</v>
      </c>
      <c r="B17" s="427"/>
      <c r="C17" s="82">
        <v>28129</v>
      </c>
      <c r="D17" s="82">
        <v>261</v>
      </c>
      <c r="E17" s="82">
        <v>261</v>
      </c>
      <c r="F17" s="83">
        <v>1</v>
      </c>
      <c r="G17" s="83">
        <v>15</v>
      </c>
      <c r="H17" s="82">
        <v>135</v>
      </c>
      <c r="I17" s="83">
        <v>24</v>
      </c>
      <c r="J17" s="152" t="s">
        <v>264</v>
      </c>
      <c r="K17" s="82">
        <v>-131</v>
      </c>
      <c r="L17" s="295">
        <f t="shared" si="1"/>
        <v>9.278680365459135</v>
      </c>
      <c r="M17" s="295">
        <f t="shared" si="2"/>
        <v>9.278680365459135</v>
      </c>
      <c r="N17" s="295">
        <f t="shared" si="3"/>
        <v>3.8314176245210727</v>
      </c>
      <c r="O17" s="295">
        <f t="shared" si="4"/>
        <v>54.34782608695652</v>
      </c>
      <c r="P17" s="295">
        <f t="shared" si="5"/>
        <v>4.799317430409897</v>
      </c>
      <c r="Q17" s="296">
        <f t="shared" si="8"/>
        <v>0.8532119876284262</v>
      </c>
      <c r="R17" s="153" t="s">
        <v>264</v>
      </c>
      <c r="S17" s="153">
        <f t="shared" si="7"/>
        <v>-0.4657115432471826</v>
      </c>
    </row>
    <row r="18" spans="1:19" s="151" customFormat="1" ht="15" customHeight="1">
      <c r="A18" s="426" t="s">
        <v>31</v>
      </c>
      <c r="B18" s="427"/>
      <c r="C18" s="82">
        <v>55491</v>
      </c>
      <c r="D18" s="82">
        <v>635</v>
      </c>
      <c r="E18" s="82">
        <v>300</v>
      </c>
      <c r="F18" s="83">
        <v>1</v>
      </c>
      <c r="G18" s="83">
        <v>12</v>
      </c>
      <c r="H18" s="82">
        <v>259</v>
      </c>
      <c r="I18" s="83">
        <v>47</v>
      </c>
      <c r="J18" s="152">
        <v>335</v>
      </c>
      <c r="K18" s="82">
        <v>717</v>
      </c>
      <c r="L18" s="295">
        <f t="shared" si="1"/>
        <v>11.443297111243265</v>
      </c>
      <c r="M18" s="295">
        <f t="shared" si="2"/>
        <v>5.406282099799967</v>
      </c>
      <c r="N18" s="295">
        <f>1000*F18/D18</f>
        <v>1.5748031496062993</v>
      </c>
      <c r="O18" s="295">
        <f t="shared" si="4"/>
        <v>18.547140649149924</v>
      </c>
      <c r="P18" s="295">
        <f t="shared" si="5"/>
        <v>4.667423546160639</v>
      </c>
      <c r="Q18" s="296">
        <f t="shared" si="8"/>
        <v>0.8469841956353282</v>
      </c>
      <c r="R18" s="153">
        <f t="shared" si="6"/>
        <v>6.037015011443297</v>
      </c>
      <c r="S18" s="153">
        <f t="shared" si="7"/>
        <v>1.2921014218521922</v>
      </c>
    </row>
    <row r="19" spans="1:19" ht="15" customHeight="1">
      <c r="A19" s="13"/>
      <c r="B19" s="11"/>
      <c r="C19" s="297"/>
      <c r="D19" s="297"/>
      <c r="E19" s="297"/>
      <c r="F19" s="276"/>
      <c r="G19" s="276"/>
      <c r="H19" s="297"/>
      <c r="I19" s="276"/>
      <c r="J19" s="152" t="s">
        <v>175</v>
      </c>
      <c r="K19" s="152"/>
      <c r="L19" s="295" t="s">
        <v>175</v>
      </c>
      <c r="M19" s="295" t="s">
        <v>175</v>
      </c>
      <c r="N19" s="295" t="s">
        <v>175</v>
      </c>
      <c r="O19" s="295" t="s">
        <v>175</v>
      </c>
      <c r="P19" s="295" t="s">
        <v>175</v>
      </c>
      <c r="Q19" s="296" t="s">
        <v>175</v>
      </c>
      <c r="R19" s="153" t="s">
        <v>175</v>
      </c>
      <c r="S19" s="153"/>
    </row>
    <row r="20" spans="1:19" s="151" customFormat="1" ht="15" customHeight="1">
      <c r="A20" s="426" t="s">
        <v>32</v>
      </c>
      <c r="B20" s="427"/>
      <c r="C20" s="294">
        <f>SUM(C21)</f>
        <v>11786</v>
      </c>
      <c r="D20" s="294">
        <f>SUM(D21)</f>
        <v>104</v>
      </c>
      <c r="E20" s="294">
        <f>SUM(E21)</f>
        <v>91</v>
      </c>
      <c r="F20" s="276" t="s">
        <v>86</v>
      </c>
      <c r="G20" s="294">
        <f>SUM(G21)</f>
        <v>6</v>
      </c>
      <c r="H20" s="294">
        <f>SUM(H21)</f>
        <v>64</v>
      </c>
      <c r="I20" s="294">
        <f>SUM(I21)</f>
        <v>15</v>
      </c>
      <c r="J20" s="294">
        <f>SUM(J21)</f>
        <v>13</v>
      </c>
      <c r="K20" s="294">
        <f>SUM(K21)</f>
        <v>-101</v>
      </c>
      <c r="L20" s="295">
        <f t="shared" si="1"/>
        <v>8.824028508399797</v>
      </c>
      <c r="M20" s="295">
        <f>1000*E20/C20</f>
        <v>7.721024944849821</v>
      </c>
      <c r="N20" s="295" t="s">
        <v>264</v>
      </c>
      <c r="O20" s="295">
        <f>1000*G20/(D20+G20)</f>
        <v>54.54545454545455</v>
      </c>
      <c r="P20" s="295">
        <f>1000*H20/C20</f>
        <v>5.43017138978449</v>
      </c>
      <c r="Q20" s="296">
        <f t="shared" si="8"/>
        <v>1.27269641948074</v>
      </c>
      <c r="R20" s="153">
        <f>1000*J20/C20</f>
        <v>1.1030035635499746</v>
      </c>
      <c r="S20" s="153">
        <f>100*K20/C20</f>
        <v>-0.8569489224503648</v>
      </c>
    </row>
    <row r="21" spans="1:19" s="150" customFormat="1" ht="15" customHeight="1">
      <c r="A21" s="154"/>
      <c r="B21" s="155" t="s">
        <v>33</v>
      </c>
      <c r="C21" s="156">
        <v>11786</v>
      </c>
      <c r="D21" s="156">
        <v>104</v>
      </c>
      <c r="E21" s="156">
        <v>91</v>
      </c>
      <c r="F21" s="157" t="s">
        <v>221</v>
      </c>
      <c r="G21" s="157">
        <v>6</v>
      </c>
      <c r="H21" s="156">
        <v>64</v>
      </c>
      <c r="I21" s="157">
        <v>15</v>
      </c>
      <c r="J21" s="80">
        <v>13</v>
      </c>
      <c r="K21" s="80">
        <v>-101</v>
      </c>
      <c r="L21" s="81">
        <f t="shared" si="1"/>
        <v>8.824028508399797</v>
      </c>
      <c r="M21" s="81">
        <f>1000*E21/C21</f>
        <v>7.721024944849821</v>
      </c>
      <c r="N21" s="81" t="s">
        <v>221</v>
      </c>
      <c r="O21" s="81">
        <f>1000*G21/(D21+G21)</f>
        <v>54.54545454545455</v>
      </c>
      <c r="P21" s="81">
        <f>1000*H21/C21</f>
        <v>5.43017138978449</v>
      </c>
      <c r="Q21" s="140">
        <f t="shared" si="8"/>
        <v>1.27269641948074</v>
      </c>
      <c r="R21" s="158">
        <f>1000*J21/C21</f>
        <v>1.1030035635499746</v>
      </c>
      <c r="S21" s="158">
        <f>100*K21/C21</f>
        <v>-0.8569489224503648</v>
      </c>
    </row>
    <row r="22" spans="1:19" ht="15" customHeight="1">
      <c r="A22" s="43"/>
      <c r="B22" s="37"/>
      <c r="C22" s="298"/>
      <c r="D22" s="298"/>
      <c r="E22" s="298"/>
      <c r="F22" s="113"/>
      <c r="G22" s="113"/>
      <c r="H22" s="298"/>
      <c r="I22" s="113"/>
      <c r="J22" s="80" t="s">
        <v>175</v>
      </c>
      <c r="K22" s="80"/>
      <c r="L22" s="81" t="s">
        <v>175</v>
      </c>
      <c r="M22" s="81" t="s">
        <v>175</v>
      </c>
      <c r="N22" s="81" t="s">
        <v>175</v>
      </c>
      <c r="O22" s="81" t="s">
        <v>175</v>
      </c>
      <c r="P22" s="81" t="s">
        <v>175</v>
      </c>
      <c r="Q22" s="140" t="s">
        <v>175</v>
      </c>
      <c r="R22" s="158" t="s">
        <v>175</v>
      </c>
      <c r="S22" s="158"/>
    </row>
    <row r="23" spans="1:19" s="151" customFormat="1" ht="15" customHeight="1">
      <c r="A23" s="426" t="s">
        <v>34</v>
      </c>
      <c r="B23" s="427"/>
      <c r="C23" s="294">
        <f aca="true" t="shared" si="9" ref="C23:K23">SUM(C24:C27)</f>
        <v>44035</v>
      </c>
      <c r="D23" s="294">
        <f t="shared" si="9"/>
        <v>525</v>
      </c>
      <c r="E23" s="294">
        <f t="shared" si="9"/>
        <v>287</v>
      </c>
      <c r="F23" s="294">
        <f t="shared" si="9"/>
        <v>1</v>
      </c>
      <c r="G23" s="294">
        <f t="shared" si="9"/>
        <v>19</v>
      </c>
      <c r="H23" s="294">
        <f t="shared" si="9"/>
        <v>205</v>
      </c>
      <c r="I23" s="294">
        <f t="shared" si="9"/>
        <v>35</v>
      </c>
      <c r="J23" s="294">
        <f t="shared" si="9"/>
        <v>238</v>
      </c>
      <c r="K23" s="294">
        <f t="shared" si="9"/>
        <v>-31</v>
      </c>
      <c r="L23" s="295">
        <f>1000*D23/C23</f>
        <v>11.922334506642443</v>
      </c>
      <c r="M23" s="295">
        <f>1000*E23/C23</f>
        <v>6.517542863631203</v>
      </c>
      <c r="N23" s="295">
        <f>1000*F23/D23</f>
        <v>1.9047619047619047</v>
      </c>
      <c r="O23" s="295">
        <f>1000*G23/(D23+G23)</f>
        <v>34.9264705882353</v>
      </c>
      <c r="P23" s="295">
        <f>1000*H23/C23</f>
        <v>4.655387759736573</v>
      </c>
      <c r="Q23" s="296">
        <f t="shared" si="8"/>
        <v>0.7948223004428295</v>
      </c>
      <c r="R23" s="153">
        <f>1000*J23/C23</f>
        <v>5.404791643011241</v>
      </c>
      <c r="S23" s="153">
        <f>100*K23/C23</f>
        <v>-0.07039854661065062</v>
      </c>
    </row>
    <row r="24" spans="1:19" s="150" customFormat="1" ht="15" customHeight="1">
      <c r="A24" s="154"/>
      <c r="B24" s="155" t="s">
        <v>35</v>
      </c>
      <c r="C24" s="156">
        <v>14296</v>
      </c>
      <c r="D24" s="156">
        <v>169</v>
      </c>
      <c r="E24" s="156">
        <v>90</v>
      </c>
      <c r="F24" s="157" t="s">
        <v>221</v>
      </c>
      <c r="G24" s="157">
        <v>7</v>
      </c>
      <c r="H24" s="156">
        <v>74</v>
      </c>
      <c r="I24" s="157">
        <v>13</v>
      </c>
      <c r="J24" s="80">
        <v>79</v>
      </c>
      <c r="K24" s="156">
        <v>-99</v>
      </c>
      <c r="L24" s="81">
        <f>1000*D24/C24</f>
        <v>11.821488528259653</v>
      </c>
      <c r="M24" s="81">
        <f>1000*E24/C24</f>
        <v>6.295467263570229</v>
      </c>
      <c r="N24" s="81" t="s">
        <v>221</v>
      </c>
      <c r="O24" s="81">
        <f>1000*G24/(D24+G24)</f>
        <v>39.77272727272727</v>
      </c>
      <c r="P24" s="81">
        <f>1000*H24/C24</f>
        <v>5.176273083379966</v>
      </c>
      <c r="Q24" s="140">
        <f t="shared" si="8"/>
        <v>0.9093452714045887</v>
      </c>
      <c r="R24" s="158">
        <f>1000*J24/C24</f>
        <v>5.526021264689423</v>
      </c>
      <c r="S24" s="158">
        <f>100*K24/C24</f>
        <v>-0.6925013989927252</v>
      </c>
    </row>
    <row r="25" spans="1:19" s="150" customFormat="1" ht="15" customHeight="1">
      <c r="A25" s="154"/>
      <c r="B25" s="155" t="s">
        <v>36</v>
      </c>
      <c r="C25" s="156">
        <v>14059</v>
      </c>
      <c r="D25" s="156">
        <v>172</v>
      </c>
      <c r="E25" s="156">
        <v>90</v>
      </c>
      <c r="F25" s="157">
        <v>1</v>
      </c>
      <c r="G25" s="157">
        <v>6</v>
      </c>
      <c r="H25" s="156">
        <v>67</v>
      </c>
      <c r="I25" s="157">
        <v>14</v>
      </c>
      <c r="J25" s="80">
        <v>82</v>
      </c>
      <c r="K25" s="156">
        <v>37</v>
      </c>
      <c r="L25" s="81">
        <f>1000*D25/C25</f>
        <v>12.234156056618536</v>
      </c>
      <c r="M25" s="81">
        <f>1000*E25/C25</f>
        <v>6.401593285439931</v>
      </c>
      <c r="N25" s="81">
        <f>1000*F25/D25</f>
        <v>5.813953488372093</v>
      </c>
      <c r="O25" s="81">
        <f>1000*G25/(D25+G25)</f>
        <v>33.70786516853933</v>
      </c>
      <c r="P25" s="81">
        <f>1000*H25/C25</f>
        <v>4.765630556938616</v>
      </c>
      <c r="Q25" s="140">
        <f t="shared" si="8"/>
        <v>0.9958033999573227</v>
      </c>
      <c r="R25" s="158">
        <f>1000*J25/C25</f>
        <v>5.832562771178605</v>
      </c>
      <c r="S25" s="158">
        <f>100*K25/C25</f>
        <v>0.26317661284586386</v>
      </c>
    </row>
    <row r="26" spans="1:19" s="150" customFormat="1" ht="15" customHeight="1">
      <c r="A26" s="154"/>
      <c r="B26" s="155" t="s">
        <v>37</v>
      </c>
      <c r="C26" s="156">
        <v>11266</v>
      </c>
      <c r="D26" s="156">
        <v>123</v>
      </c>
      <c r="E26" s="156">
        <v>67</v>
      </c>
      <c r="F26" s="157" t="s">
        <v>221</v>
      </c>
      <c r="G26" s="157">
        <v>5</v>
      </c>
      <c r="H26" s="156">
        <v>42</v>
      </c>
      <c r="I26" s="157">
        <v>6</v>
      </c>
      <c r="J26" s="80">
        <v>56</v>
      </c>
      <c r="K26" s="156">
        <v>25</v>
      </c>
      <c r="L26" s="81">
        <f>1000*D26/C26</f>
        <v>10.917805787324694</v>
      </c>
      <c r="M26" s="81">
        <f>1000*E26/C26</f>
        <v>5.947097461388248</v>
      </c>
      <c r="N26" s="81" t="s">
        <v>221</v>
      </c>
      <c r="O26" s="81">
        <f>1000*G26/(D26+G26)</f>
        <v>39.0625</v>
      </c>
      <c r="P26" s="81">
        <f>1000*H26/C26</f>
        <v>3.7280312444523345</v>
      </c>
      <c r="Q26" s="140">
        <f t="shared" si="8"/>
        <v>0.5325758920646192</v>
      </c>
      <c r="R26" s="158">
        <f>1000*J26/C26</f>
        <v>4.970708325936446</v>
      </c>
      <c r="S26" s="158">
        <f>100*K26/C26</f>
        <v>0.22190662169359135</v>
      </c>
    </row>
    <row r="27" spans="1:19" s="150" customFormat="1" ht="15" customHeight="1">
      <c r="A27" s="154"/>
      <c r="B27" s="155" t="s">
        <v>38</v>
      </c>
      <c r="C27" s="156">
        <v>4414</v>
      </c>
      <c r="D27" s="156">
        <v>61</v>
      </c>
      <c r="E27" s="156">
        <v>40</v>
      </c>
      <c r="F27" s="157" t="s">
        <v>221</v>
      </c>
      <c r="G27" s="157">
        <v>1</v>
      </c>
      <c r="H27" s="156">
        <v>22</v>
      </c>
      <c r="I27" s="157">
        <v>2</v>
      </c>
      <c r="J27" s="80">
        <v>21</v>
      </c>
      <c r="K27" s="156">
        <v>6</v>
      </c>
      <c r="L27" s="81">
        <f>1000*D27/C27</f>
        <v>13.819664703217036</v>
      </c>
      <c r="M27" s="81">
        <f>1000*E27/C27</f>
        <v>9.062075215224286</v>
      </c>
      <c r="N27" s="81" t="s">
        <v>221</v>
      </c>
      <c r="O27" s="81">
        <f>1000*G27/(D27+G27)</f>
        <v>16.129032258064516</v>
      </c>
      <c r="P27" s="81">
        <f>1000*H27/C27</f>
        <v>4.984141368373358</v>
      </c>
      <c r="Q27" s="140">
        <f t="shared" si="8"/>
        <v>0.45310376076121434</v>
      </c>
      <c r="R27" s="158">
        <f>1000*J27/C27</f>
        <v>4.7575894879927505</v>
      </c>
      <c r="S27" s="158">
        <f>100*K27/C27</f>
        <v>0.13593112822836428</v>
      </c>
    </row>
    <row r="28" spans="1:19" ht="15" customHeight="1">
      <c r="A28" s="43"/>
      <c r="B28" s="37"/>
      <c r="C28" s="298"/>
      <c r="D28" s="298"/>
      <c r="E28" s="298"/>
      <c r="F28" s="113"/>
      <c r="G28" s="113"/>
      <c r="H28" s="298"/>
      <c r="I28" s="113"/>
      <c r="J28" s="80" t="s">
        <v>175</v>
      </c>
      <c r="K28" s="80"/>
      <c r="L28" s="81" t="s">
        <v>175</v>
      </c>
      <c r="M28" s="81" t="s">
        <v>175</v>
      </c>
      <c r="N28" s="81" t="s">
        <v>175</v>
      </c>
      <c r="O28" s="81" t="s">
        <v>175</v>
      </c>
      <c r="P28" s="81" t="s">
        <v>175</v>
      </c>
      <c r="Q28" s="140" t="s">
        <v>175</v>
      </c>
      <c r="R28" s="158" t="s">
        <v>175</v>
      </c>
      <c r="S28" s="158"/>
    </row>
    <row r="29" spans="1:19" s="151" customFormat="1" ht="15" customHeight="1">
      <c r="A29" s="426" t="s">
        <v>39</v>
      </c>
      <c r="B29" s="427"/>
      <c r="C29" s="294">
        <f>SUM(C30:C37)</f>
        <v>77949</v>
      </c>
      <c r="D29" s="294">
        <f aca="true" t="shared" si="10" ref="D29:K29">SUM(D30:D37)</f>
        <v>937</v>
      </c>
      <c r="E29" s="294">
        <f t="shared" si="10"/>
        <v>439</v>
      </c>
      <c r="F29" s="294">
        <f t="shared" si="10"/>
        <v>4</v>
      </c>
      <c r="G29" s="294">
        <f t="shared" si="10"/>
        <v>28</v>
      </c>
      <c r="H29" s="294">
        <f t="shared" si="10"/>
        <v>453</v>
      </c>
      <c r="I29" s="294">
        <f t="shared" si="10"/>
        <v>101</v>
      </c>
      <c r="J29" s="294">
        <f t="shared" si="10"/>
        <v>498</v>
      </c>
      <c r="K29" s="294">
        <f t="shared" si="10"/>
        <v>224</v>
      </c>
      <c r="L29" s="295">
        <f aca="true" t="shared" si="11" ref="L29:L37">1000*D29/C29</f>
        <v>12.020680188328265</v>
      </c>
      <c r="M29" s="295">
        <f>1000*E29/C29</f>
        <v>5.631887516196487</v>
      </c>
      <c r="N29" s="295">
        <f>1000*F29/D29</f>
        <v>4.268943436499466</v>
      </c>
      <c r="O29" s="295">
        <f>1000*G29/(D29+G29)</f>
        <v>29.015544041450777</v>
      </c>
      <c r="P29" s="295">
        <f>1000*H29/C29</f>
        <v>5.8114921294692685</v>
      </c>
      <c r="Q29" s="296">
        <f aca="true" t="shared" si="12" ref="Q29:Q36">1000*I29/C29</f>
        <v>1.2957189957536337</v>
      </c>
      <c r="R29" s="153">
        <f>1000*J29/C29</f>
        <v>6.388792672131778</v>
      </c>
      <c r="S29" s="153">
        <f>100*K29/C29</f>
        <v>0.28736738123644945</v>
      </c>
    </row>
    <row r="30" spans="1:19" s="150" customFormat="1" ht="15" customHeight="1">
      <c r="A30" s="154"/>
      <c r="B30" s="155" t="s">
        <v>40</v>
      </c>
      <c r="C30" s="156">
        <v>12192</v>
      </c>
      <c r="D30" s="156">
        <v>125</v>
      </c>
      <c r="E30" s="156">
        <v>96</v>
      </c>
      <c r="F30" s="157" t="s">
        <v>221</v>
      </c>
      <c r="G30" s="157">
        <v>2</v>
      </c>
      <c r="H30" s="156">
        <v>52</v>
      </c>
      <c r="I30" s="157">
        <v>13</v>
      </c>
      <c r="J30" s="80">
        <v>29</v>
      </c>
      <c r="K30" s="156">
        <v>-61</v>
      </c>
      <c r="L30" s="81">
        <f t="shared" si="11"/>
        <v>10.25262467191601</v>
      </c>
      <c r="M30" s="81">
        <f aca="true" t="shared" si="13" ref="M30:M37">1000*E30/C30</f>
        <v>7.874015748031496</v>
      </c>
      <c r="N30" s="81" t="s">
        <v>221</v>
      </c>
      <c r="O30" s="81">
        <f>1000*G30/(D30+G30)</f>
        <v>15.748031496062993</v>
      </c>
      <c r="P30" s="81">
        <f aca="true" t="shared" si="14" ref="P30:P37">1000*H30/C30</f>
        <v>4.2650918635170605</v>
      </c>
      <c r="Q30" s="140">
        <f t="shared" si="12"/>
        <v>1.0662729658792651</v>
      </c>
      <c r="R30" s="158">
        <f aca="true" t="shared" si="15" ref="R30:R37">1000*J30/C30</f>
        <v>2.3786089238845145</v>
      </c>
      <c r="S30" s="158">
        <f aca="true" t="shared" si="16" ref="S30:S37">100*K30/C30</f>
        <v>-0.5003280839895013</v>
      </c>
    </row>
    <row r="31" spans="1:19" s="150" customFormat="1" ht="15" customHeight="1">
      <c r="A31" s="154"/>
      <c r="B31" s="155" t="s">
        <v>41</v>
      </c>
      <c r="C31" s="156">
        <v>19877</v>
      </c>
      <c r="D31" s="156">
        <v>189</v>
      </c>
      <c r="E31" s="156">
        <v>116</v>
      </c>
      <c r="F31" s="157">
        <v>1</v>
      </c>
      <c r="G31" s="157">
        <v>7</v>
      </c>
      <c r="H31" s="156">
        <v>83</v>
      </c>
      <c r="I31" s="157">
        <v>19</v>
      </c>
      <c r="J31" s="80">
        <v>73</v>
      </c>
      <c r="K31" s="156">
        <v>125</v>
      </c>
      <c r="L31" s="81">
        <f t="shared" si="11"/>
        <v>9.508477134376415</v>
      </c>
      <c r="M31" s="81">
        <f t="shared" si="13"/>
        <v>5.835890727977059</v>
      </c>
      <c r="N31" s="81">
        <f>1000*F31/D31</f>
        <v>5.291005291005291</v>
      </c>
      <c r="O31" s="81">
        <f>1000*G31/(D31+G31)</f>
        <v>35.714285714285715</v>
      </c>
      <c r="P31" s="81">
        <f t="shared" si="14"/>
        <v>4.17568043467324</v>
      </c>
      <c r="Q31" s="140">
        <f t="shared" si="12"/>
        <v>0.9558786537203804</v>
      </c>
      <c r="R31" s="158">
        <f t="shared" si="15"/>
        <v>3.672586406399356</v>
      </c>
      <c r="S31" s="158">
        <f t="shared" si="16"/>
        <v>0.6288675353423555</v>
      </c>
    </row>
    <row r="32" spans="1:19" s="150" customFormat="1" ht="15" customHeight="1">
      <c r="A32" s="154"/>
      <c r="B32" s="155" t="s">
        <v>42</v>
      </c>
      <c r="C32" s="156">
        <v>37815</v>
      </c>
      <c r="D32" s="156">
        <v>535</v>
      </c>
      <c r="E32" s="156">
        <v>139</v>
      </c>
      <c r="F32" s="157">
        <v>3</v>
      </c>
      <c r="G32" s="157">
        <v>16</v>
      </c>
      <c r="H32" s="156">
        <v>265</v>
      </c>
      <c r="I32" s="157">
        <v>65</v>
      </c>
      <c r="J32" s="80">
        <v>396</v>
      </c>
      <c r="K32" s="156">
        <v>163</v>
      </c>
      <c r="L32" s="81">
        <f t="shared" si="11"/>
        <v>14.147824937194235</v>
      </c>
      <c r="M32" s="81">
        <f t="shared" si="13"/>
        <v>3.6757900304112123</v>
      </c>
      <c r="N32" s="81">
        <f>1000*F32/D32</f>
        <v>5.607476635514018</v>
      </c>
      <c r="O32" s="81">
        <f>1000*G32/(D32+G32)</f>
        <v>29.038112522686024</v>
      </c>
      <c r="P32" s="81">
        <f t="shared" si="14"/>
        <v>7.007801137114901</v>
      </c>
      <c r="Q32" s="140">
        <f t="shared" si="12"/>
        <v>1.7188946185376173</v>
      </c>
      <c r="R32" s="158">
        <f t="shared" si="15"/>
        <v>10.472034906783023</v>
      </c>
      <c r="S32" s="158">
        <f t="shared" si="16"/>
        <v>0.43104588126404864</v>
      </c>
    </row>
    <row r="33" spans="1:19" s="150" customFormat="1" ht="15" customHeight="1">
      <c r="A33" s="154"/>
      <c r="B33" s="155" t="s">
        <v>43</v>
      </c>
      <c r="C33" s="156">
        <v>1056</v>
      </c>
      <c r="D33" s="156">
        <v>15</v>
      </c>
      <c r="E33" s="156">
        <v>7</v>
      </c>
      <c r="F33" s="157" t="s">
        <v>221</v>
      </c>
      <c r="G33" s="157">
        <v>1</v>
      </c>
      <c r="H33" s="156">
        <v>14</v>
      </c>
      <c r="I33" s="157">
        <v>1</v>
      </c>
      <c r="J33" s="80">
        <v>8</v>
      </c>
      <c r="K33" s="156">
        <v>40</v>
      </c>
      <c r="L33" s="81">
        <f t="shared" si="11"/>
        <v>14.204545454545455</v>
      </c>
      <c r="M33" s="81">
        <f t="shared" si="13"/>
        <v>6.628787878787879</v>
      </c>
      <c r="N33" s="81" t="s">
        <v>221</v>
      </c>
      <c r="O33" s="81">
        <f>1000*G33/(D33+G33)</f>
        <v>62.5</v>
      </c>
      <c r="P33" s="81">
        <f t="shared" si="14"/>
        <v>13.257575757575758</v>
      </c>
      <c r="Q33" s="140">
        <f t="shared" si="12"/>
        <v>0.946969696969697</v>
      </c>
      <c r="R33" s="158">
        <f t="shared" si="15"/>
        <v>7.575757575757576</v>
      </c>
      <c r="S33" s="158">
        <f t="shared" si="16"/>
        <v>3.787878787878788</v>
      </c>
    </row>
    <row r="34" spans="1:19" s="150" customFormat="1" ht="15" customHeight="1">
      <c r="A34" s="154"/>
      <c r="B34" s="155" t="s">
        <v>44</v>
      </c>
      <c r="C34" s="156">
        <v>1510</v>
      </c>
      <c r="D34" s="156">
        <v>12</v>
      </c>
      <c r="E34" s="156">
        <v>21</v>
      </c>
      <c r="F34" s="157" t="s">
        <v>221</v>
      </c>
      <c r="G34" s="157" t="s">
        <v>221</v>
      </c>
      <c r="H34" s="156">
        <v>9</v>
      </c>
      <c r="I34" s="157" t="s">
        <v>221</v>
      </c>
      <c r="J34" s="80">
        <v>-9</v>
      </c>
      <c r="K34" s="156">
        <v>10</v>
      </c>
      <c r="L34" s="81">
        <f t="shared" si="11"/>
        <v>7.947019867549669</v>
      </c>
      <c r="M34" s="81">
        <f t="shared" si="13"/>
        <v>13.907284768211921</v>
      </c>
      <c r="N34" s="81" t="s">
        <v>221</v>
      </c>
      <c r="O34" s="81" t="s">
        <v>221</v>
      </c>
      <c r="P34" s="81">
        <f t="shared" si="14"/>
        <v>5.960264900662252</v>
      </c>
      <c r="Q34" s="140" t="s">
        <v>221</v>
      </c>
      <c r="R34" s="158">
        <f t="shared" si="15"/>
        <v>-5.960264900662252</v>
      </c>
      <c r="S34" s="158">
        <f t="shared" si="16"/>
        <v>0.6622516556291391</v>
      </c>
    </row>
    <row r="35" spans="1:19" s="150" customFormat="1" ht="15" customHeight="1">
      <c r="A35" s="154"/>
      <c r="B35" s="155" t="s">
        <v>45</v>
      </c>
      <c r="C35" s="156">
        <v>3355</v>
      </c>
      <c r="D35" s="156">
        <v>32</v>
      </c>
      <c r="E35" s="156">
        <v>30</v>
      </c>
      <c r="F35" s="157" t="s">
        <v>221</v>
      </c>
      <c r="G35" s="157">
        <v>1</v>
      </c>
      <c r="H35" s="156">
        <v>22</v>
      </c>
      <c r="I35" s="157">
        <v>2</v>
      </c>
      <c r="J35" s="80">
        <v>2</v>
      </c>
      <c r="K35" s="156">
        <v>-30</v>
      </c>
      <c r="L35" s="81">
        <f t="shared" si="11"/>
        <v>9.538002980625931</v>
      </c>
      <c r="M35" s="81">
        <f t="shared" si="13"/>
        <v>8.941877794336811</v>
      </c>
      <c r="N35" s="81" t="s">
        <v>221</v>
      </c>
      <c r="O35" s="81">
        <f>1000*G35/(D35+G35)</f>
        <v>30.303030303030305</v>
      </c>
      <c r="P35" s="81">
        <f t="shared" si="14"/>
        <v>6.557377049180328</v>
      </c>
      <c r="Q35" s="140">
        <f t="shared" si="12"/>
        <v>0.5961251862891207</v>
      </c>
      <c r="R35" s="158">
        <f t="shared" si="15"/>
        <v>0.5961251862891207</v>
      </c>
      <c r="S35" s="158">
        <f t="shared" si="16"/>
        <v>-0.8941877794336811</v>
      </c>
    </row>
    <row r="36" spans="1:19" s="150" customFormat="1" ht="15" customHeight="1">
      <c r="A36" s="154"/>
      <c r="B36" s="155" t="s">
        <v>46</v>
      </c>
      <c r="C36" s="156">
        <v>907</v>
      </c>
      <c r="D36" s="156">
        <v>12</v>
      </c>
      <c r="E36" s="156">
        <v>11</v>
      </c>
      <c r="F36" s="157" t="s">
        <v>221</v>
      </c>
      <c r="G36" s="157">
        <v>1</v>
      </c>
      <c r="H36" s="156">
        <v>4</v>
      </c>
      <c r="I36" s="157">
        <v>1</v>
      </c>
      <c r="J36" s="80">
        <v>1</v>
      </c>
      <c r="K36" s="156">
        <v>-7</v>
      </c>
      <c r="L36" s="81">
        <f t="shared" si="11"/>
        <v>13.230429988974642</v>
      </c>
      <c r="M36" s="81">
        <f t="shared" si="13"/>
        <v>12.127894156560089</v>
      </c>
      <c r="N36" s="81" t="s">
        <v>221</v>
      </c>
      <c r="O36" s="81">
        <f>1000*G36/(D36+G36)</f>
        <v>76.92307692307692</v>
      </c>
      <c r="P36" s="81">
        <f t="shared" si="14"/>
        <v>4.410143329658214</v>
      </c>
      <c r="Q36" s="140">
        <f t="shared" si="12"/>
        <v>1.1025358324145536</v>
      </c>
      <c r="R36" s="158">
        <f t="shared" si="15"/>
        <v>1.1025358324145536</v>
      </c>
      <c r="S36" s="158">
        <f t="shared" si="16"/>
        <v>-0.7717750826901875</v>
      </c>
    </row>
    <row r="37" spans="1:19" s="150" customFormat="1" ht="15" customHeight="1">
      <c r="A37" s="154"/>
      <c r="B37" s="155" t="s">
        <v>47</v>
      </c>
      <c r="C37" s="156">
        <v>1237</v>
      </c>
      <c r="D37" s="156">
        <v>17</v>
      </c>
      <c r="E37" s="156">
        <v>19</v>
      </c>
      <c r="F37" s="157" t="s">
        <v>221</v>
      </c>
      <c r="G37" s="157" t="s">
        <v>221</v>
      </c>
      <c r="H37" s="156">
        <v>4</v>
      </c>
      <c r="I37" s="157" t="s">
        <v>221</v>
      </c>
      <c r="J37" s="80">
        <v>-2</v>
      </c>
      <c r="K37" s="156">
        <v>-16</v>
      </c>
      <c r="L37" s="81">
        <f t="shared" si="11"/>
        <v>13.742926434923202</v>
      </c>
      <c r="M37" s="81">
        <f t="shared" si="13"/>
        <v>15.359741309620048</v>
      </c>
      <c r="N37" s="81" t="s">
        <v>221</v>
      </c>
      <c r="O37" s="81" t="s">
        <v>221</v>
      </c>
      <c r="P37" s="81">
        <f t="shared" si="14"/>
        <v>3.2336297493936943</v>
      </c>
      <c r="Q37" s="140" t="s">
        <v>221</v>
      </c>
      <c r="R37" s="158">
        <f t="shared" si="15"/>
        <v>-1.6168148746968471</v>
      </c>
      <c r="S37" s="158">
        <f t="shared" si="16"/>
        <v>-1.2934518997574778</v>
      </c>
    </row>
    <row r="38" spans="1:19" ht="15" customHeight="1">
      <c r="A38" s="43"/>
      <c r="B38" s="37"/>
      <c r="C38" s="298"/>
      <c r="D38" s="298"/>
      <c r="E38" s="298"/>
      <c r="F38" s="113"/>
      <c r="G38" s="113"/>
      <c r="H38" s="298"/>
      <c r="I38" s="113"/>
      <c r="J38" s="80" t="s">
        <v>175</v>
      </c>
      <c r="K38" s="80"/>
      <c r="L38" s="81" t="s">
        <v>175</v>
      </c>
      <c r="M38" s="81" t="s">
        <v>175</v>
      </c>
      <c r="N38" s="81" t="s">
        <v>175</v>
      </c>
      <c r="O38" s="81" t="s">
        <v>175</v>
      </c>
      <c r="P38" s="81" t="s">
        <v>175</v>
      </c>
      <c r="Q38" s="140" t="s">
        <v>175</v>
      </c>
      <c r="R38" s="158" t="s">
        <v>175</v>
      </c>
      <c r="S38" s="158"/>
    </row>
    <row r="39" spans="1:19" s="151" customFormat="1" ht="15" customHeight="1">
      <c r="A39" s="426" t="s">
        <v>48</v>
      </c>
      <c r="B39" s="427"/>
      <c r="C39" s="294">
        <f>SUM(C40:C44)</f>
        <v>83338</v>
      </c>
      <c r="D39" s="294">
        <f aca="true" t="shared" si="17" ref="D39:K39">SUM(D40:D44)</f>
        <v>903</v>
      </c>
      <c r="E39" s="294">
        <f t="shared" si="17"/>
        <v>512</v>
      </c>
      <c r="F39" s="294">
        <f t="shared" si="17"/>
        <v>5</v>
      </c>
      <c r="G39" s="294">
        <f t="shared" si="17"/>
        <v>34</v>
      </c>
      <c r="H39" s="294">
        <f t="shared" si="17"/>
        <v>402</v>
      </c>
      <c r="I39" s="294">
        <f t="shared" si="17"/>
        <v>65</v>
      </c>
      <c r="J39" s="294">
        <f t="shared" si="17"/>
        <v>391</v>
      </c>
      <c r="K39" s="294">
        <f t="shared" si="17"/>
        <v>108</v>
      </c>
      <c r="L39" s="295">
        <f aca="true" t="shared" si="18" ref="L39:L44">1000*D39/C39</f>
        <v>10.835393217979792</v>
      </c>
      <c r="M39" s="295">
        <f aca="true" t="shared" si="19" ref="M39:N42">1000*E39/C39</f>
        <v>6.143655955266505</v>
      </c>
      <c r="N39" s="295">
        <f t="shared" si="19"/>
        <v>5.537098560354374</v>
      </c>
      <c r="O39" s="295">
        <f aca="true" t="shared" si="20" ref="O39:O44">1000*G39/(D39+G39)</f>
        <v>36.28601921024546</v>
      </c>
      <c r="P39" s="295">
        <f aca="true" t="shared" si="21" ref="P39:P44">1000*H39/C39</f>
        <v>4.823729871127217</v>
      </c>
      <c r="Q39" s="296">
        <f aca="true" t="shared" si="22" ref="Q39:Q44">1000*I39/C39</f>
        <v>0.779956322445943</v>
      </c>
      <c r="R39" s="153">
        <f aca="true" t="shared" si="23" ref="R39:R44">1000*J39/C39</f>
        <v>4.691737262713288</v>
      </c>
      <c r="S39" s="153">
        <f aca="true" t="shared" si="24" ref="S39:S44">100*K39/C39</f>
        <v>0.12959274280640284</v>
      </c>
    </row>
    <row r="40" spans="1:19" s="150" customFormat="1" ht="15" customHeight="1">
      <c r="A40" s="154"/>
      <c r="B40" s="155" t="s">
        <v>49</v>
      </c>
      <c r="C40" s="156">
        <v>25058</v>
      </c>
      <c r="D40" s="156">
        <v>290</v>
      </c>
      <c r="E40" s="156">
        <v>177</v>
      </c>
      <c r="F40" s="157">
        <v>1</v>
      </c>
      <c r="G40" s="157">
        <v>13</v>
      </c>
      <c r="H40" s="156">
        <v>125</v>
      </c>
      <c r="I40" s="157">
        <v>19</v>
      </c>
      <c r="J40" s="80">
        <v>113</v>
      </c>
      <c r="K40" s="156">
        <v>44</v>
      </c>
      <c r="L40" s="81">
        <f t="shared" si="18"/>
        <v>11.573150291324128</v>
      </c>
      <c r="M40" s="81">
        <f t="shared" si="19"/>
        <v>7.063612419187485</v>
      </c>
      <c r="N40" s="81">
        <f t="shared" si="19"/>
        <v>3.4482758620689653</v>
      </c>
      <c r="O40" s="81">
        <f t="shared" si="20"/>
        <v>42.9042904290429</v>
      </c>
      <c r="P40" s="81">
        <f t="shared" si="21"/>
        <v>4.9884268497086754</v>
      </c>
      <c r="Q40" s="140">
        <f t="shared" si="22"/>
        <v>0.7582408811557187</v>
      </c>
      <c r="R40" s="158">
        <f t="shared" si="23"/>
        <v>4.509537872136643</v>
      </c>
      <c r="S40" s="158">
        <f t="shared" si="24"/>
        <v>0.17559262510974538</v>
      </c>
    </row>
    <row r="41" spans="1:19" s="150" customFormat="1" ht="15" customHeight="1">
      <c r="A41" s="154"/>
      <c r="B41" s="155" t="s">
        <v>50</v>
      </c>
      <c r="C41" s="156">
        <v>11803</v>
      </c>
      <c r="D41" s="156">
        <v>95</v>
      </c>
      <c r="E41" s="156">
        <v>91</v>
      </c>
      <c r="F41" s="157">
        <v>2</v>
      </c>
      <c r="G41" s="157">
        <v>4</v>
      </c>
      <c r="H41" s="156">
        <v>56</v>
      </c>
      <c r="I41" s="157">
        <v>6</v>
      </c>
      <c r="J41" s="80">
        <v>4</v>
      </c>
      <c r="K41" s="156">
        <v>-48</v>
      </c>
      <c r="L41" s="81">
        <f t="shared" si="18"/>
        <v>8.048801152249428</v>
      </c>
      <c r="M41" s="81">
        <f t="shared" si="19"/>
        <v>7.7099042616284</v>
      </c>
      <c r="N41" s="81">
        <f t="shared" si="19"/>
        <v>21.05263157894737</v>
      </c>
      <c r="O41" s="81">
        <f t="shared" si="20"/>
        <v>40.4040404040404</v>
      </c>
      <c r="P41" s="81">
        <f t="shared" si="21"/>
        <v>4.7445564686944</v>
      </c>
      <c r="Q41" s="140">
        <f t="shared" si="22"/>
        <v>0.5083453359315429</v>
      </c>
      <c r="R41" s="158">
        <f t="shared" si="23"/>
        <v>0.33889689062102857</v>
      </c>
      <c r="S41" s="158">
        <f t="shared" si="24"/>
        <v>-0.40667626874523427</v>
      </c>
    </row>
    <row r="42" spans="1:19" s="150" customFormat="1" ht="15" customHeight="1">
      <c r="A42" s="154"/>
      <c r="B42" s="155" t="s">
        <v>51</v>
      </c>
      <c r="C42" s="156">
        <v>11416</v>
      </c>
      <c r="D42" s="156">
        <v>113</v>
      </c>
      <c r="E42" s="156">
        <v>77</v>
      </c>
      <c r="F42" s="157">
        <v>1</v>
      </c>
      <c r="G42" s="157">
        <v>5</v>
      </c>
      <c r="H42" s="156">
        <v>58</v>
      </c>
      <c r="I42" s="157">
        <v>6</v>
      </c>
      <c r="J42" s="80">
        <v>36</v>
      </c>
      <c r="K42" s="156">
        <v>12</v>
      </c>
      <c r="L42" s="81">
        <f t="shared" si="18"/>
        <v>9.898388227049754</v>
      </c>
      <c r="M42" s="81">
        <f t="shared" si="19"/>
        <v>6.7449194113524875</v>
      </c>
      <c r="N42" s="81">
        <f t="shared" si="19"/>
        <v>8.849557522123893</v>
      </c>
      <c r="O42" s="81">
        <f t="shared" si="20"/>
        <v>42.3728813559322</v>
      </c>
      <c r="P42" s="81">
        <f t="shared" si="21"/>
        <v>5.080588647512264</v>
      </c>
      <c r="Q42" s="140">
        <f t="shared" si="22"/>
        <v>0.5255781359495445</v>
      </c>
      <c r="R42" s="158">
        <f t="shared" si="23"/>
        <v>3.153468815697267</v>
      </c>
      <c r="S42" s="158">
        <f t="shared" si="24"/>
        <v>0.1051156271899089</v>
      </c>
    </row>
    <row r="43" spans="1:19" s="150" customFormat="1" ht="15" customHeight="1">
      <c r="A43" s="154"/>
      <c r="B43" s="155" t="s">
        <v>52</v>
      </c>
      <c r="C43" s="156">
        <v>11143</v>
      </c>
      <c r="D43" s="156">
        <v>117</v>
      </c>
      <c r="E43" s="156">
        <v>52</v>
      </c>
      <c r="F43" s="157" t="s">
        <v>221</v>
      </c>
      <c r="G43" s="157">
        <v>2</v>
      </c>
      <c r="H43" s="156">
        <v>42</v>
      </c>
      <c r="I43" s="157">
        <v>5</v>
      </c>
      <c r="J43" s="80">
        <v>65</v>
      </c>
      <c r="K43" s="156">
        <v>-103</v>
      </c>
      <c r="L43" s="81">
        <f t="shared" si="18"/>
        <v>10.4998653863412</v>
      </c>
      <c r="M43" s="81">
        <f>1000*E43/C43</f>
        <v>4.666606838373867</v>
      </c>
      <c r="N43" s="81" t="s">
        <v>221</v>
      </c>
      <c r="O43" s="81">
        <f t="shared" si="20"/>
        <v>16.80672268907563</v>
      </c>
      <c r="P43" s="81">
        <f t="shared" si="21"/>
        <v>3.7691824463788928</v>
      </c>
      <c r="Q43" s="140">
        <f t="shared" si="22"/>
        <v>0.4487121959974872</v>
      </c>
      <c r="R43" s="158">
        <f t="shared" si="23"/>
        <v>5.833258547967334</v>
      </c>
      <c r="S43" s="158">
        <f t="shared" si="24"/>
        <v>-0.9243471237548236</v>
      </c>
    </row>
    <row r="44" spans="1:19" s="150" customFormat="1" ht="15" customHeight="1">
      <c r="A44" s="154"/>
      <c r="B44" s="155" t="s">
        <v>53</v>
      </c>
      <c r="C44" s="156">
        <v>23918</v>
      </c>
      <c r="D44" s="156">
        <v>288</v>
      </c>
      <c r="E44" s="156">
        <v>115</v>
      </c>
      <c r="F44" s="157">
        <v>1</v>
      </c>
      <c r="G44" s="157">
        <v>10</v>
      </c>
      <c r="H44" s="156">
        <v>121</v>
      </c>
      <c r="I44" s="157">
        <v>29</v>
      </c>
      <c r="J44" s="80">
        <v>173</v>
      </c>
      <c r="K44" s="156">
        <v>203</v>
      </c>
      <c r="L44" s="81">
        <f t="shared" si="18"/>
        <v>12.041140563592274</v>
      </c>
      <c r="M44" s="81">
        <f>1000*E44/C44</f>
        <v>4.808094322267748</v>
      </c>
      <c r="N44" s="81">
        <f>1000*F44/D44</f>
        <v>3.4722222222222223</v>
      </c>
      <c r="O44" s="81">
        <f t="shared" si="20"/>
        <v>33.557046979865774</v>
      </c>
      <c r="P44" s="81">
        <f t="shared" si="21"/>
        <v>5.058951417342588</v>
      </c>
      <c r="Q44" s="140">
        <f t="shared" si="22"/>
        <v>1.2124759595283887</v>
      </c>
      <c r="R44" s="158">
        <f t="shared" si="23"/>
        <v>7.233046241324526</v>
      </c>
      <c r="S44" s="158">
        <f t="shared" si="24"/>
        <v>0.848733171669872</v>
      </c>
    </row>
    <row r="45" spans="1:19" ht="15" customHeight="1">
      <c r="A45" s="43"/>
      <c r="B45" s="37"/>
      <c r="C45" s="298"/>
      <c r="D45" s="298"/>
      <c r="E45" s="298"/>
      <c r="F45" s="113"/>
      <c r="G45" s="113"/>
      <c r="H45" s="298"/>
      <c r="I45" s="113"/>
      <c r="J45" s="80" t="s">
        <v>175</v>
      </c>
      <c r="K45" s="80"/>
      <c r="L45" s="81" t="s">
        <v>175</v>
      </c>
      <c r="M45" s="81" t="s">
        <v>175</v>
      </c>
      <c r="N45" s="81" t="s">
        <v>175</v>
      </c>
      <c r="O45" s="81" t="s">
        <v>175</v>
      </c>
      <c r="P45" s="81" t="s">
        <v>175</v>
      </c>
      <c r="Q45" s="140" t="s">
        <v>175</v>
      </c>
      <c r="R45" s="158" t="s">
        <v>175</v>
      </c>
      <c r="S45" s="158"/>
    </row>
    <row r="46" spans="1:19" s="151" customFormat="1" ht="15" customHeight="1">
      <c r="A46" s="426" t="s">
        <v>54</v>
      </c>
      <c r="B46" s="427"/>
      <c r="C46" s="294">
        <f>SUM(C47:C50)</f>
        <v>46164</v>
      </c>
      <c r="D46" s="294">
        <f aca="true" t="shared" si="25" ref="D46:K46">SUM(D47:D50)</f>
        <v>436</v>
      </c>
      <c r="E46" s="294">
        <f t="shared" si="25"/>
        <v>401</v>
      </c>
      <c r="F46" s="294">
        <f t="shared" si="25"/>
        <v>4</v>
      </c>
      <c r="G46" s="294">
        <f t="shared" si="25"/>
        <v>13</v>
      </c>
      <c r="H46" s="294">
        <f t="shared" si="25"/>
        <v>172</v>
      </c>
      <c r="I46" s="294">
        <f t="shared" si="25"/>
        <v>29</v>
      </c>
      <c r="J46" s="294">
        <f t="shared" si="25"/>
        <v>35</v>
      </c>
      <c r="K46" s="294">
        <f t="shared" si="25"/>
        <v>-334</v>
      </c>
      <c r="L46" s="295">
        <f>1000*D46/C46</f>
        <v>9.4445888571181</v>
      </c>
      <c r="M46" s="295">
        <f>1000*E46/C46</f>
        <v>8.68642232042284</v>
      </c>
      <c r="N46" s="295">
        <f>1000*F46/D46</f>
        <v>9.174311926605505</v>
      </c>
      <c r="O46" s="295">
        <f>1000*G46/(D46+G46)</f>
        <v>28.953229398663698</v>
      </c>
      <c r="P46" s="295">
        <f>1000*H46/C46</f>
        <v>3.725846980330994</v>
      </c>
      <c r="Q46" s="296">
        <f>1000*I46/C46</f>
        <v>0.6281951304046444</v>
      </c>
      <c r="R46" s="153">
        <f>1000*J46/C46</f>
        <v>0.7581665366952604</v>
      </c>
      <c r="S46" s="153">
        <f>100*K46/C46</f>
        <v>-0.7235074950177628</v>
      </c>
    </row>
    <row r="47" spans="1:19" s="150" customFormat="1" ht="15" customHeight="1">
      <c r="A47" s="154"/>
      <c r="B47" s="155" t="s">
        <v>55</v>
      </c>
      <c r="C47" s="156">
        <v>12120</v>
      </c>
      <c r="D47" s="156">
        <v>91</v>
      </c>
      <c r="E47" s="156">
        <v>104</v>
      </c>
      <c r="F47" s="157" t="s">
        <v>221</v>
      </c>
      <c r="G47" s="157">
        <v>6</v>
      </c>
      <c r="H47" s="156">
        <v>45</v>
      </c>
      <c r="I47" s="157">
        <v>9</v>
      </c>
      <c r="J47" s="80">
        <v>-13</v>
      </c>
      <c r="K47" s="156">
        <v>-158</v>
      </c>
      <c r="L47" s="81">
        <f>1000*D47/C47</f>
        <v>7.508250825082508</v>
      </c>
      <c r="M47" s="81">
        <f>1000*E47/C47</f>
        <v>8.58085808580858</v>
      </c>
      <c r="N47" s="81" t="s">
        <v>221</v>
      </c>
      <c r="O47" s="81">
        <f>1000*G47/(D47+G47)</f>
        <v>61.855670103092784</v>
      </c>
      <c r="P47" s="81">
        <f>1000*H47/C47</f>
        <v>3.712871287128713</v>
      </c>
      <c r="Q47" s="140">
        <f>1000*I47/C47</f>
        <v>0.7425742574257426</v>
      </c>
      <c r="R47" s="158">
        <f>1000*J47/C47</f>
        <v>-1.0726072607260726</v>
      </c>
      <c r="S47" s="158">
        <f>100*K47/C47</f>
        <v>-1.3036303630363035</v>
      </c>
    </row>
    <row r="48" spans="1:19" s="150" customFormat="1" ht="15" customHeight="1">
      <c r="A48" s="154"/>
      <c r="B48" s="155" t="s">
        <v>56</v>
      </c>
      <c r="C48" s="156">
        <v>7840</v>
      </c>
      <c r="D48" s="156">
        <v>75</v>
      </c>
      <c r="E48" s="156">
        <v>58</v>
      </c>
      <c r="F48" s="157">
        <v>3</v>
      </c>
      <c r="G48" s="157">
        <v>1</v>
      </c>
      <c r="H48" s="156">
        <v>21</v>
      </c>
      <c r="I48" s="157">
        <v>5</v>
      </c>
      <c r="J48" s="80">
        <v>17</v>
      </c>
      <c r="K48" s="156">
        <v>-24</v>
      </c>
      <c r="L48" s="81">
        <f>1000*D48/C48</f>
        <v>9.566326530612244</v>
      </c>
      <c r="M48" s="81">
        <f>1000*E48/C48</f>
        <v>7.3979591836734695</v>
      </c>
      <c r="N48" s="81">
        <f>1000*F48/D48</f>
        <v>40</v>
      </c>
      <c r="O48" s="81">
        <f>1000*G48/(D48+G48)</f>
        <v>13.157894736842104</v>
      </c>
      <c r="P48" s="81">
        <f>1000*H48/C48</f>
        <v>2.6785714285714284</v>
      </c>
      <c r="Q48" s="140">
        <f>1000*I48/C48</f>
        <v>0.6377551020408163</v>
      </c>
      <c r="R48" s="158">
        <f>1000*J48/C48</f>
        <v>2.1683673469387754</v>
      </c>
      <c r="S48" s="158">
        <f>100*K48/C48</f>
        <v>-0.30612244897959184</v>
      </c>
    </row>
    <row r="49" spans="1:19" s="150" customFormat="1" ht="15" customHeight="1">
      <c r="A49" s="154"/>
      <c r="B49" s="155" t="s">
        <v>57</v>
      </c>
      <c r="C49" s="156">
        <v>17025</v>
      </c>
      <c r="D49" s="156">
        <v>174</v>
      </c>
      <c r="E49" s="156">
        <v>157</v>
      </c>
      <c r="F49" s="157">
        <v>1</v>
      </c>
      <c r="G49" s="157">
        <v>4</v>
      </c>
      <c r="H49" s="156">
        <v>68</v>
      </c>
      <c r="I49" s="157">
        <v>9</v>
      </c>
      <c r="J49" s="80">
        <v>17</v>
      </c>
      <c r="K49" s="156">
        <v>-120</v>
      </c>
      <c r="L49" s="81">
        <f>1000*D49/C49</f>
        <v>10.220264317180616</v>
      </c>
      <c r="M49" s="81">
        <f>1000*E49/C49</f>
        <v>9.221732745961821</v>
      </c>
      <c r="N49" s="81">
        <f>1000*F49/D49</f>
        <v>5.747126436781609</v>
      </c>
      <c r="O49" s="81">
        <f>1000*G49/(D49+G49)</f>
        <v>22.471910112359552</v>
      </c>
      <c r="P49" s="81">
        <f>1000*H49/C49</f>
        <v>3.9941262848751835</v>
      </c>
      <c r="Q49" s="140">
        <f>1000*I49/C49</f>
        <v>0.5286343612334802</v>
      </c>
      <c r="R49" s="158">
        <f>1000*J49/C49</f>
        <v>0.9985315712187959</v>
      </c>
      <c r="S49" s="158">
        <f>100*K49/C49</f>
        <v>-0.7048458149779736</v>
      </c>
    </row>
    <row r="50" spans="1:19" s="150" customFormat="1" ht="15" customHeight="1">
      <c r="A50" s="154"/>
      <c r="B50" s="155" t="s">
        <v>58</v>
      </c>
      <c r="C50" s="156">
        <v>9179</v>
      </c>
      <c r="D50" s="156">
        <v>96</v>
      </c>
      <c r="E50" s="156">
        <v>82</v>
      </c>
      <c r="F50" s="157" t="s">
        <v>221</v>
      </c>
      <c r="G50" s="157">
        <v>2</v>
      </c>
      <c r="H50" s="156">
        <v>38</v>
      </c>
      <c r="I50" s="157">
        <v>6</v>
      </c>
      <c r="J50" s="80">
        <v>14</v>
      </c>
      <c r="K50" s="156">
        <v>-32</v>
      </c>
      <c r="L50" s="81">
        <f>1000*D50/C50</f>
        <v>10.458655626974616</v>
      </c>
      <c r="M50" s="81">
        <f>1000*E50/C50</f>
        <v>8.933435014707484</v>
      </c>
      <c r="N50" s="81" t="s">
        <v>221</v>
      </c>
      <c r="O50" s="81">
        <f>1000*G50/(D50+G50)</f>
        <v>20.408163265306122</v>
      </c>
      <c r="P50" s="81">
        <f>1000*H50/C50</f>
        <v>4.139884519010786</v>
      </c>
      <c r="Q50" s="140">
        <f>1000*I50/C50</f>
        <v>0.6536659766859135</v>
      </c>
      <c r="R50" s="158">
        <f>1000*J50/C50</f>
        <v>1.5252206122671315</v>
      </c>
      <c r="S50" s="158">
        <f>100*K50/C50</f>
        <v>-0.3486218542324872</v>
      </c>
    </row>
    <row r="51" spans="1:19" ht="15" customHeight="1">
      <c r="A51" s="43"/>
      <c r="B51" s="37"/>
      <c r="C51" s="298"/>
      <c r="D51" s="298"/>
      <c r="E51" s="298"/>
      <c r="F51" s="113"/>
      <c r="G51" s="113"/>
      <c r="H51" s="298"/>
      <c r="I51" s="113"/>
      <c r="J51" s="80" t="s">
        <v>175</v>
      </c>
      <c r="K51" s="80"/>
      <c r="L51" s="81" t="s">
        <v>175</v>
      </c>
      <c r="M51" s="81" t="s">
        <v>175</v>
      </c>
      <c r="N51" s="81" t="s">
        <v>175</v>
      </c>
      <c r="O51" s="81" t="s">
        <v>175</v>
      </c>
      <c r="P51" s="81" t="s">
        <v>175</v>
      </c>
      <c r="Q51" s="140" t="s">
        <v>175</v>
      </c>
      <c r="R51" s="158" t="s">
        <v>175</v>
      </c>
      <c r="S51" s="158"/>
    </row>
    <row r="52" spans="1:19" s="151" customFormat="1" ht="15" customHeight="1">
      <c r="A52" s="426" t="s">
        <v>59</v>
      </c>
      <c r="B52" s="427"/>
      <c r="C52" s="294">
        <f>SUM(C53:C58)</f>
        <v>40254</v>
      </c>
      <c r="D52" s="294">
        <f aca="true" t="shared" si="26" ref="D52:K52">SUM(D53:D58)</f>
        <v>353</v>
      </c>
      <c r="E52" s="294">
        <f t="shared" si="26"/>
        <v>383</v>
      </c>
      <c r="F52" s="294">
        <f t="shared" si="26"/>
        <v>1</v>
      </c>
      <c r="G52" s="294">
        <f t="shared" si="26"/>
        <v>13</v>
      </c>
      <c r="H52" s="294">
        <f t="shared" si="26"/>
        <v>171</v>
      </c>
      <c r="I52" s="294">
        <f t="shared" si="26"/>
        <v>17</v>
      </c>
      <c r="J52" s="294">
        <f t="shared" si="26"/>
        <v>-30</v>
      </c>
      <c r="K52" s="294">
        <f t="shared" si="26"/>
        <v>-369</v>
      </c>
      <c r="L52" s="295">
        <f aca="true" t="shared" si="27" ref="L52:L58">1000*D52/C52</f>
        <v>8.769314850698068</v>
      </c>
      <c r="M52" s="295">
        <f>1000*E52/C52</f>
        <v>9.514582401748894</v>
      </c>
      <c r="N52" s="295">
        <f>1000*F52/D52</f>
        <v>2.8328611898016995</v>
      </c>
      <c r="O52" s="295">
        <f>1000*G52/(D52+G52)</f>
        <v>35.51912568306011</v>
      </c>
      <c r="P52" s="295">
        <f>1000*H52/C52</f>
        <v>4.248025040989715</v>
      </c>
      <c r="Q52" s="296">
        <f aca="true" t="shared" si="28" ref="Q52:Q58">1000*I52/C52</f>
        <v>0.4223182789288021</v>
      </c>
      <c r="R52" s="153">
        <f>1000*J52/C52</f>
        <v>-0.7452675510508272</v>
      </c>
      <c r="S52" s="153">
        <f>100*K52/C52</f>
        <v>-0.9166790877925175</v>
      </c>
    </row>
    <row r="53" spans="1:19" s="150" customFormat="1" ht="15" customHeight="1">
      <c r="A53" s="154"/>
      <c r="B53" s="155" t="s">
        <v>60</v>
      </c>
      <c r="C53" s="156">
        <v>6514</v>
      </c>
      <c r="D53" s="156">
        <v>57</v>
      </c>
      <c r="E53" s="156">
        <v>52</v>
      </c>
      <c r="F53" s="157" t="s">
        <v>221</v>
      </c>
      <c r="G53" s="157">
        <v>1</v>
      </c>
      <c r="H53" s="156">
        <v>29</v>
      </c>
      <c r="I53" s="157">
        <v>4</v>
      </c>
      <c r="J53" s="80">
        <v>5</v>
      </c>
      <c r="K53" s="156">
        <v>-18</v>
      </c>
      <c r="L53" s="81">
        <f t="shared" si="27"/>
        <v>8.750383788762665</v>
      </c>
      <c r="M53" s="81">
        <f aca="true" t="shared" si="29" ref="M53:M58">1000*E53/C53</f>
        <v>7.9828062634326065</v>
      </c>
      <c r="N53" s="81" t="s">
        <v>221</v>
      </c>
      <c r="O53" s="81">
        <f aca="true" t="shared" si="30" ref="O53:O58">1000*G53/(D53+G53)</f>
        <v>17.24137931034483</v>
      </c>
      <c r="P53" s="81">
        <f aca="true" t="shared" si="31" ref="P53:P58">1000*H53/C53</f>
        <v>4.451949646914338</v>
      </c>
      <c r="Q53" s="140">
        <f t="shared" si="28"/>
        <v>0.6140620202640467</v>
      </c>
      <c r="R53" s="158">
        <f>1000*J53/C53</f>
        <v>0.7675775253300583</v>
      </c>
      <c r="S53" s="158">
        <f aca="true" t="shared" si="32" ref="S53:S58">100*K53/C53</f>
        <v>-0.276327909118821</v>
      </c>
    </row>
    <row r="54" spans="1:19" s="150" customFormat="1" ht="15" customHeight="1">
      <c r="A54" s="154"/>
      <c r="B54" s="155" t="s">
        <v>61</v>
      </c>
      <c r="C54" s="156">
        <v>6118</v>
      </c>
      <c r="D54" s="156">
        <v>55</v>
      </c>
      <c r="E54" s="156">
        <v>40</v>
      </c>
      <c r="F54" s="157" t="s">
        <v>221</v>
      </c>
      <c r="G54" s="157">
        <v>3</v>
      </c>
      <c r="H54" s="156">
        <v>25</v>
      </c>
      <c r="I54" s="157">
        <v>3</v>
      </c>
      <c r="J54" s="80">
        <v>15</v>
      </c>
      <c r="K54" s="156">
        <v>-59</v>
      </c>
      <c r="L54" s="81">
        <f t="shared" si="27"/>
        <v>8.989865969271003</v>
      </c>
      <c r="M54" s="81">
        <f t="shared" si="29"/>
        <v>6.538084341288003</v>
      </c>
      <c r="N54" s="81" t="s">
        <v>221</v>
      </c>
      <c r="O54" s="81">
        <f t="shared" si="30"/>
        <v>51.724137931034484</v>
      </c>
      <c r="P54" s="81">
        <f t="shared" si="31"/>
        <v>4.086302713305002</v>
      </c>
      <c r="Q54" s="140">
        <f t="shared" si="28"/>
        <v>0.4903563255966002</v>
      </c>
      <c r="R54" s="158">
        <f>1000*J54/C54</f>
        <v>2.451781627983001</v>
      </c>
      <c r="S54" s="158">
        <f t="shared" si="32"/>
        <v>-0.9643674403399803</v>
      </c>
    </row>
    <row r="55" spans="1:19" s="150" customFormat="1" ht="15" customHeight="1">
      <c r="A55" s="154"/>
      <c r="B55" s="155" t="s">
        <v>62</v>
      </c>
      <c r="C55" s="156">
        <v>8583</v>
      </c>
      <c r="D55" s="156">
        <v>73</v>
      </c>
      <c r="E55" s="156">
        <v>110</v>
      </c>
      <c r="F55" s="157">
        <v>1</v>
      </c>
      <c r="G55" s="157">
        <v>4</v>
      </c>
      <c r="H55" s="156">
        <v>33</v>
      </c>
      <c r="I55" s="157">
        <v>2</v>
      </c>
      <c r="J55" s="80">
        <v>-37</v>
      </c>
      <c r="K55" s="156">
        <v>-84</v>
      </c>
      <c r="L55" s="81">
        <f t="shared" si="27"/>
        <v>8.505184667365723</v>
      </c>
      <c r="M55" s="81">
        <f t="shared" si="29"/>
        <v>12.816031690551089</v>
      </c>
      <c r="N55" s="81">
        <f>1000*F55/D55</f>
        <v>13.698630136986301</v>
      </c>
      <c r="O55" s="81">
        <f t="shared" si="30"/>
        <v>51.94805194805195</v>
      </c>
      <c r="P55" s="81">
        <f t="shared" si="31"/>
        <v>3.8448095071653268</v>
      </c>
      <c r="Q55" s="140">
        <f t="shared" si="28"/>
        <v>0.2330187580100198</v>
      </c>
      <c r="R55" s="158">
        <f>1000*J55/C55</f>
        <v>-4.310847023185366</v>
      </c>
      <c r="S55" s="158">
        <f t="shared" si="32"/>
        <v>-0.9786787836420832</v>
      </c>
    </row>
    <row r="56" spans="1:19" s="150" customFormat="1" ht="15" customHeight="1">
      <c r="A56" s="154"/>
      <c r="B56" s="155" t="s">
        <v>63</v>
      </c>
      <c r="C56" s="156">
        <v>9705</v>
      </c>
      <c r="D56" s="156">
        <v>84</v>
      </c>
      <c r="E56" s="156">
        <v>97</v>
      </c>
      <c r="F56" s="157" t="s">
        <v>221</v>
      </c>
      <c r="G56" s="157">
        <v>2</v>
      </c>
      <c r="H56" s="156">
        <v>41</v>
      </c>
      <c r="I56" s="157">
        <v>1</v>
      </c>
      <c r="J56" s="80">
        <v>-13</v>
      </c>
      <c r="K56" s="156">
        <v>-106</v>
      </c>
      <c r="L56" s="81">
        <f t="shared" si="27"/>
        <v>8.65533230293663</v>
      </c>
      <c r="M56" s="81">
        <f t="shared" si="29"/>
        <v>9.994848016486348</v>
      </c>
      <c r="N56" s="81" t="s">
        <v>221</v>
      </c>
      <c r="O56" s="81">
        <f t="shared" si="30"/>
        <v>23.25581395348837</v>
      </c>
      <c r="P56" s="81">
        <f t="shared" si="31"/>
        <v>4.22462648119526</v>
      </c>
      <c r="Q56" s="140">
        <f t="shared" si="28"/>
        <v>0.10303967027305512</v>
      </c>
      <c r="R56" s="158">
        <f>1000*J56/C56</f>
        <v>-1.3395157135497167</v>
      </c>
      <c r="S56" s="158">
        <f t="shared" si="32"/>
        <v>-1.0922205048943843</v>
      </c>
    </row>
    <row r="57" spans="1:19" s="150" customFormat="1" ht="15" customHeight="1">
      <c r="A57" s="154"/>
      <c r="B57" s="155" t="s">
        <v>64</v>
      </c>
      <c r="C57" s="156">
        <v>3778</v>
      </c>
      <c r="D57" s="156">
        <v>37</v>
      </c>
      <c r="E57" s="156">
        <v>37</v>
      </c>
      <c r="F57" s="157" t="s">
        <v>221</v>
      </c>
      <c r="G57" s="157">
        <v>2</v>
      </c>
      <c r="H57" s="156">
        <v>22</v>
      </c>
      <c r="I57" s="157">
        <v>3</v>
      </c>
      <c r="J57" s="80">
        <v>0</v>
      </c>
      <c r="K57" s="156">
        <v>-44</v>
      </c>
      <c r="L57" s="81">
        <f t="shared" si="27"/>
        <v>9.793541556379036</v>
      </c>
      <c r="M57" s="81">
        <f t="shared" si="29"/>
        <v>9.793541556379036</v>
      </c>
      <c r="N57" s="81" t="s">
        <v>221</v>
      </c>
      <c r="O57" s="81">
        <f t="shared" si="30"/>
        <v>51.282051282051285</v>
      </c>
      <c r="P57" s="81">
        <f t="shared" si="31"/>
        <v>5.823186871360508</v>
      </c>
      <c r="Q57" s="140">
        <f t="shared" si="28"/>
        <v>0.7940709370037057</v>
      </c>
      <c r="R57" s="158" t="s">
        <v>221</v>
      </c>
      <c r="S57" s="158">
        <f t="shared" si="32"/>
        <v>-1.1646373742721017</v>
      </c>
    </row>
    <row r="58" spans="1:19" s="150" customFormat="1" ht="15" customHeight="1">
      <c r="A58" s="154"/>
      <c r="B58" s="155" t="s">
        <v>65</v>
      </c>
      <c r="C58" s="156">
        <v>5556</v>
      </c>
      <c r="D58" s="156">
        <v>47</v>
      </c>
      <c r="E58" s="156">
        <v>47</v>
      </c>
      <c r="F58" s="157" t="s">
        <v>221</v>
      </c>
      <c r="G58" s="157">
        <v>1</v>
      </c>
      <c r="H58" s="156">
        <v>21</v>
      </c>
      <c r="I58" s="157">
        <v>4</v>
      </c>
      <c r="J58" s="80">
        <v>0</v>
      </c>
      <c r="K58" s="156">
        <v>-58</v>
      </c>
      <c r="L58" s="81">
        <f t="shared" si="27"/>
        <v>8.459323254139669</v>
      </c>
      <c r="M58" s="81">
        <f t="shared" si="29"/>
        <v>8.459323254139669</v>
      </c>
      <c r="N58" s="81" t="s">
        <v>221</v>
      </c>
      <c r="O58" s="81">
        <f t="shared" si="30"/>
        <v>20.833333333333332</v>
      </c>
      <c r="P58" s="81">
        <f t="shared" si="31"/>
        <v>3.7796976241900646</v>
      </c>
      <c r="Q58" s="140">
        <f t="shared" si="28"/>
        <v>0.7199424046076314</v>
      </c>
      <c r="R58" s="158" t="s">
        <v>221</v>
      </c>
      <c r="S58" s="158">
        <f t="shared" si="32"/>
        <v>-1.0439164866810655</v>
      </c>
    </row>
    <row r="59" spans="1:19" ht="15" customHeight="1">
      <c r="A59" s="43"/>
      <c r="B59" s="37"/>
      <c r="C59" s="298"/>
      <c r="D59" s="298"/>
      <c r="E59" s="298"/>
      <c r="F59" s="113"/>
      <c r="G59" s="113"/>
      <c r="H59" s="298"/>
      <c r="I59" s="113"/>
      <c r="J59" s="80" t="s">
        <v>175</v>
      </c>
      <c r="K59" s="80"/>
      <c r="L59" s="81" t="s">
        <v>175</v>
      </c>
      <c r="M59" s="81" t="s">
        <v>175</v>
      </c>
      <c r="N59" s="81" t="s">
        <v>175</v>
      </c>
      <c r="O59" s="81" t="s">
        <v>175</v>
      </c>
      <c r="P59" s="81" t="s">
        <v>175</v>
      </c>
      <c r="Q59" s="140" t="s">
        <v>175</v>
      </c>
      <c r="R59" s="158" t="s">
        <v>175</v>
      </c>
      <c r="S59" s="158"/>
    </row>
    <row r="60" spans="1:19" s="151" customFormat="1" ht="15" customHeight="1">
      <c r="A60" s="426" t="s">
        <v>66</v>
      </c>
      <c r="B60" s="427"/>
      <c r="C60" s="294">
        <f>SUM(C61:C64)</f>
        <v>43379</v>
      </c>
      <c r="D60" s="294">
        <f aca="true" t="shared" si="33" ref="D60:K60">SUM(D61:D64)</f>
        <v>304</v>
      </c>
      <c r="E60" s="294">
        <f t="shared" si="33"/>
        <v>569</v>
      </c>
      <c r="F60" s="294">
        <f t="shared" si="33"/>
        <v>2</v>
      </c>
      <c r="G60" s="294">
        <f t="shared" si="33"/>
        <v>10</v>
      </c>
      <c r="H60" s="294">
        <f t="shared" si="33"/>
        <v>146</v>
      </c>
      <c r="I60" s="294">
        <f t="shared" si="33"/>
        <v>33</v>
      </c>
      <c r="J60" s="294">
        <f t="shared" si="33"/>
        <v>-265</v>
      </c>
      <c r="K60" s="294">
        <f t="shared" si="33"/>
        <v>-543</v>
      </c>
      <c r="L60" s="295">
        <f>1000*D60/C60</f>
        <v>7.007999262315868</v>
      </c>
      <c r="M60" s="295">
        <f>1000*E60/C60</f>
        <v>13.116945987689896</v>
      </c>
      <c r="N60" s="295">
        <f>1000*F60/D60</f>
        <v>6.578947368421052</v>
      </c>
      <c r="O60" s="295">
        <f>1000*G60/(D60+G60)</f>
        <v>31.84713375796178</v>
      </c>
      <c r="P60" s="295">
        <f>1000*H60/C60</f>
        <v>3.3656838562438045</v>
      </c>
      <c r="Q60" s="296">
        <f>1000*I60/C60</f>
        <v>0.7607367620277092</v>
      </c>
      <c r="R60" s="153">
        <f>1000*J60/C60</f>
        <v>-6.108946725374029</v>
      </c>
      <c r="S60" s="153">
        <f>100*K60/C60</f>
        <v>-1.2517577629728671</v>
      </c>
    </row>
    <row r="61" spans="1:19" s="150" customFormat="1" ht="15" customHeight="1">
      <c r="A61" s="154"/>
      <c r="B61" s="155" t="s">
        <v>67</v>
      </c>
      <c r="C61" s="156">
        <v>13132</v>
      </c>
      <c r="D61" s="156">
        <v>116</v>
      </c>
      <c r="E61" s="156">
        <v>179</v>
      </c>
      <c r="F61" s="157" t="s">
        <v>221</v>
      </c>
      <c r="G61" s="157">
        <v>4</v>
      </c>
      <c r="H61" s="156">
        <v>43</v>
      </c>
      <c r="I61" s="157">
        <v>12</v>
      </c>
      <c r="J61" s="80">
        <v>-63</v>
      </c>
      <c r="K61" s="156">
        <v>-159</v>
      </c>
      <c r="L61" s="81">
        <f>1000*D61/C61</f>
        <v>8.83338409990862</v>
      </c>
      <c r="M61" s="81">
        <f aca="true" t="shared" si="34" ref="M61:M67">1000*E61/C61</f>
        <v>13.630825464514164</v>
      </c>
      <c r="N61" s="81" t="s">
        <v>221</v>
      </c>
      <c r="O61" s="81">
        <f>1000*G61/(D61+G61)</f>
        <v>33.333333333333336</v>
      </c>
      <c r="P61" s="81">
        <f>1000*H61/C61</f>
        <v>3.274444106000609</v>
      </c>
      <c r="Q61" s="140">
        <f>1000*I61/C61</f>
        <v>0.9137983551629607</v>
      </c>
      <c r="R61" s="158">
        <f>1000*J61/C61</f>
        <v>-4.797441364605544</v>
      </c>
      <c r="S61" s="158">
        <f>100*K61/C61</f>
        <v>-1.210782820590923</v>
      </c>
    </row>
    <row r="62" spans="1:19" s="150" customFormat="1" ht="15" customHeight="1">
      <c r="A62" s="154"/>
      <c r="B62" s="155" t="s">
        <v>68</v>
      </c>
      <c r="C62" s="156">
        <v>10697</v>
      </c>
      <c r="D62" s="156">
        <v>37</v>
      </c>
      <c r="E62" s="156">
        <v>159</v>
      </c>
      <c r="F62" s="157">
        <v>1</v>
      </c>
      <c r="G62" s="157">
        <v>2</v>
      </c>
      <c r="H62" s="156">
        <v>30</v>
      </c>
      <c r="I62" s="157">
        <v>4</v>
      </c>
      <c r="J62" s="80">
        <v>-122</v>
      </c>
      <c r="K62" s="156">
        <v>-139</v>
      </c>
      <c r="L62" s="81">
        <f>1000*D62/C62</f>
        <v>3.4589137141254556</v>
      </c>
      <c r="M62" s="81">
        <f t="shared" si="34"/>
        <v>14.863980555295877</v>
      </c>
      <c r="N62" s="81">
        <f>1000*F62/D62</f>
        <v>27.027027027027028</v>
      </c>
      <c r="O62" s="81">
        <f>1000*G62/(D62+G62)</f>
        <v>51.282051282051285</v>
      </c>
      <c r="P62" s="81">
        <f>1000*H62/C62</f>
        <v>2.804524633074694</v>
      </c>
      <c r="Q62" s="140">
        <f>1000*I62/C62</f>
        <v>0.3739366177432925</v>
      </c>
      <c r="R62" s="158">
        <f>1000*J62/C62</f>
        <v>-11.405066841170422</v>
      </c>
      <c r="S62" s="158">
        <f>100*K62/C62</f>
        <v>-1.2994297466579414</v>
      </c>
    </row>
    <row r="63" spans="1:19" s="150" customFormat="1" ht="15" customHeight="1">
      <c r="A63" s="154"/>
      <c r="B63" s="155" t="s">
        <v>69</v>
      </c>
      <c r="C63" s="156">
        <v>14283</v>
      </c>
      <c r="D63" s="156">
        <v>106</v>
      </c>
      <c r="E63" s="156">
        <v>171</v>
      </c>
      <c r="F63" s="157">
        <v>1</v>
      </c>
      <c r="G63" s="157">
        <v>4</v>
      </c>
      <c r="H63" s="156">
        <v>54</v>
      </c>
      <c r="I63" s="157">
        <v>11</v>
      </c>
      <c r="J63" s="80">
        <v>-65</v>
      </c>
      <c r="K63" s="156">
        <v>-167</v>
      </c>
      <c r="L63" s="81">
        <f>1000*D63/C63</f>
        <v>7.421410067912904</v>
      </c>
      <c r="M63" s="81">
        <f t="shared" si="34"/>
        <v>11.972274732199118</v>
      </c>
      <c r="N63" s="81">
        <f>1000*F63/D63</f>
        <v>9.433962264150944</v>
      </c>
      <c r="O63" s="81">
        <f>1000*G63/(D63+G63)</f>
        <v>36.36363636363637</v>
      </c>
      <c r="P63" s="81">
        <f>1000*H63/C63</f>
        <v>3.780718336483932</v>
      </c>
      <c r="Q63" s="140">
        <f>1000*I63/C63</f>
        <v>0.7701463278022824</v>
      </c>
      <c r="R63" s="158">
        <f>1000*J63/C63</f>
        <v>-4.550864664286214</v>
      </c>
      <c r="S63" s="158">
        <f>100*K63/C63</f>
        <v>-1.1692221522089197</v>
      </c>
    </row>
    <row r="64" spans="1:19" s="150" customFormat="1" ht="15" customHeight="1">
      <c r="A64" s="154"/>
      <c r="B64" s="155" t="s">
        <v>70</v>
      </c>
      <c r="C64" s="156">
        <v>5267</v>
      </c>
      <c r="D64" s="156">
        <v>45</v>
      </c>
      <c r="E64" s="156">
        <v>60</v>
      </c>
      <c r="F64" s="157" t="s">
        <v>221</v>
      </c>
      <c r="G64" s="157" t="s">
        <v>221</v>
      </c>
      <c r="H64" s="156">
        <v>19</v>
      </c>
      <c r="I64" s="157">
        <v>6</v>
      </c>
      <c r="J64" s="80">
        <v>-15</v>
      </c>
      <c r="K64" s="156">
        <v>-78</v>
      </c>
      <c r="L64" s="81">
        <f>1000*D64/C64</f>
        <v>8.54376305297133</v>
      </c>
      <c r="M64" s="81">
        <f t="shared" si="34"/>
        <v>11.391684070628441</v>
      </c>
      <c r="N64" s="81" t="s">
        <v>221</v>
      </c>
      <c r="O64" s="81" t="s">
        <v>221</v>
      </c>
      <c r="P64" s="81">
        <f>1000*H64/C64</f>
        <v>3.607366622365673</v>
      </c>
      <c r="Q64" s="140">
        <f>1000*I64/C64</f>
        <v>1.139168407062844</v>
      </c>
      <c r="R64" s="158">
        <f>1000*J64/C64</f>
        <v>-2.8479210176571104</v>
      </c>
      <c r="S64" s="158">
        <f>100*K64/C64</f>
        <v>-1.4809189291816973</v>
      </c>
    </row>
    <row r="65" spans="1:19" ht="15" customHeight="1">
      <c r="A65" s="43"/>
      <c r="B65" s="37"/>
      <c r="C65" s="298"/>
      <c r="D65" s="298"/>
      <c r="E65" s="298"/>
      <c r="F65" s="113"/>
      <c r="G65" s="113"/>
      <c r="H65" s="298"/>
      <c r="I65" s="113"/>
      <c r="J65" s="80" t="s">
        <v>175</v>
      </c>
      <c r="K65" s="80"/>
      <c r="L65" s="81" t="s">
        <v>175</v>
      </c>
      <c r="M65" s="81" t="s">
        <v>175</v>
      </c>
      <c r="N65" s="81"/>
      <c r="O65" s="81" t="s">
        <v>175</v>
      </c>
      <c r="P65" s="81" t="s">
        <v>175</v>
      </c>
      <c r="Q65" s="140" t="s">
        <v>175</v>
      </c>
      <c r="R65" s="158" t="s">
        <v>175</v>
      </c>
      <c r="S65" s="158"/>
    </row>
    <row r="66" spans="1:19" s="151" customFormat="1" ht="15" customHeight="1">
      <c r="A66" s="426" t="s">
        <v>71</v>
      </c>
      <c r="B66" s="427"/>
      <c r="C66" s="294">
        <f>SUM(C67)</f>
        <v>9567</v>
      </c>
      <c r="D66" s="294">
        <f>SUM(D67)</f>
        <v>89</v>
      </c>
      <c r="E66" s="294">
        <f>SUM(E67)</f>
        <v>88</v>
      </c>
      <c r="F66" s="276" t="s">
        <v>86</v>
      </c>
      <c r="G66" s="294">
        <f>SUM(G67)</f>
        <v>2</v>
      </c>
      <c r="H66" s="294">
        <f>SUM(H67)</f>
        <v>30</v>
      </c>
      <c r="I66" s="294">
        <f>SUM(I67)</f>
        <v>5</v>
      </c>
      <c r="J66" s="294">
        <f>SUM(J67)</f>
        <v>1</v>
      </c>
      <c r="K66" s="294">
        <f>SUM(K67)</f>
        <v>-167</v>
      </c>
      <c r="L66" s="295">
        <f>1000*D66/C66</f>
        <v>9.302811748719558</v>
      </c>
      <c r="M66" s="295">
        <f t="shared" si="34"/>
        <v>9.198285774014842</v>
      </c>
      <c r="N66" s="295" t="s">
        <v>263</v>
      </c>
      <c r="O66" s="295">
        <f>1000*G66/(D66+G66)</f>
        <v>21.978021978021978</v>
      </c>
      <c r="P66" s="295">
        <f>1000*H66/C66</f>
        <v>3.1357792411414236</v>
      </c>
      <c r="Q66" s="296">
        <f>1000*I66/C66</f>
        <v>0.5226298735235706</v>
      </c>
      <c r="R66" s="153">
        <f>1000*J66/C66</f>
        <v>0.10452597470471413</v>
      </c>
      <c r="S66" s="153">
        <f>100*K66/C66</f>
        <v>-1.7455837775687257</v>
      </c>
    </row>
    <row r="67" spans="1:19" s="150" customFormat="1" ht="15" customHeight="1">
      <c r="A67" s="159"/>
      <c r="B67" s="160" t="s">
        <v>72</v>
      </c>
      <c r="C67" s="156">
        <v>9567</v>
      </c>
      <c r="D67" s="156">
        <v>89</v>
      </c>
      <c r="E67" s="156">
        <v>88</v>
      </c>
      <c r="F67" s="157" t="s">
        <v>221</v>
      </c>
      <c r="G67" s="157">
        <v>2</v>
      </c>
      <c r="H67" s="156">
        <v>30</v>
      </c>
      <c r="I67" s="157">
        <v>5</v>
      </c>
      <c r="J67" s="80">
        <v>1</v>
      </c>
      <c r="K67" s="156">
        <v>-167</v>
      </c>
      <c r="L67" s="299">
        <f>1000*D67/C67</f>
        <v>9.302811748719558</v>
      </c>
      <c r="M67" s="299">
        <f t="shared" si="34"/>
        <v>9.198285774014842</v>
      </c>
      <c r="N67" s="81" t="s">
        <v>221</v>
      </c>
      <c r="O67" s="81">
        <f>1000*G67/(D67+G67)</f>
        <v>21.978021978021978</v>
      </c>
      <c r="P67" s="299">
        <f>1000*H67/C67</f>
        <v>3.1357792411414236</v>
      </c>
      <c r="Q67" s="300">
        <f>1000*I67/C67</f>
        <v>0.5226298735235706</v>
      </c>
      <c r="R67" s="301">
        <f>1000*J67/C67</f>
        <v>0.10452597470471413</v>
      </c>
      <c r="S67" s="158">
        <f>100*K67/C67</f>
        <v>-1.7455837775687257</v>
      </c>
    </row>
    <row r="68" spans="1:19" ht="15" customHeight="1">
      <c r="A68" s="38" t="s">
        <v>117</v>
      </c>
      <c r="B68" s="38"/>
      <c r="C68" s="44"/>
      <c r="D68" s="44"/>
      <c r="E68" s="44"/>
      <c r="F68" s="48"/>
      <c r="G68" s="48"/>
      <c r="H68" s="44"/>
      <c r="I68" s="48"/>
      <c r="J68" s="44"/>
      <c r="K68" s="44"/>
      <c r="L68" s="45"/>
      <c r="M68" s="45"/>
      <c r="N68" s="45"/>
      <c r="O68" s="45"/>
      <c r="P68" s="45"/>
      <c r="Q68" s="45"/>
      <c r="R68" s="46"/>
      <c r="S68" s="46"/>
    </row>
    <row r="69" spans="3:19" ht="14.25">
      <c r="C69" s="23"/>
      <c r="D69" s="23"/>
      <c r="E69" s="23"/>
      <c r="F69" s="49"/>
      <c r="G69" s="49"/>
      <c r="H69" s="23"/>
      <c r="I69" s="49"/>
      <c r="J69" s="23"/>
      <c r="K69" s="23"/>
      <c r="L69" s="23"/>
      <c r="M69" s="23"/>
      <c r="N69" s="23"/>
      <c r="O69" s="23"/>
      <c r="P69" s="23"/>
      <c r="Q69" s="23"/>
      <c r="R69" s="23"/>
      <c r="S69" s="23"/>
    </row>
  </sheetData>
  <sheetProtection/>
  <mergeCells count="37">
    <mergeCell ref="A3:S3"/>
    <mergeCell ref="A17:B17"/>
    <mergeCell ref="A18:B18"/>
    <mergeCell ref="A20:B20"/>
    <mergeCell ref="A23:B23"/>
    <mergeCell ref="A60:B60"/>
    <mergeCell ref="G5:G7"/>
    <mergeCell ref="H5:H7"/>
    <mergeCell ref="Q5:Q7"/>
    <mergeCell ref="M5:M7"/>
    <mergeCell ref="A66:B66"/>
    <mergeCell ref="A29:B29"/>
    <mergeCell ref="A39:B39"/>
    <mergeCell ref="A46:B46"/>
    <mergeCell ref="A52:B52"/>
    <mergeCell ref="F5:F7"/>
    <mergeCell ref="A14:B14"/>
    <mergeCell ref="A15:B15"/>
    <mergeCell ref="A16:B16"/>
    <mergeCell ref="N5:N7"/>
    <mergeCell ref="O5:O7"/>
    <mergeCell ref="A13:B13"/>
    <mergeCell ref="A9:B9"/>
    <mergeCell ref="A11:B11"/>
    <mergeCell ref="A12:B12"/>
    <mergeCell ref="I5:I7"/>
    <mergeCell ref="J5:J7"/>
    <mergeCell ref="A2:S2"/>
    <mergeCell ref="A5:B7"/>
    <mergeCell ref="C5:C7"/>
    <mergeCell ref="D5:D7"/>
    <mergeCell ref="E5:E7"/>
    <mergeCell ref="S5:S7"/>
    <mergeCell ref="R5:R7"/>
    <mergeCell ref="K5:K7"/>
    <mergeCell ref="L5:L7"/>
    <mergeCell ref="P5:P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5"/>
  <sheetViews>
    <sheetView tabSelected="1" zoomScale="70" zoomScaleNormal="70" zoomScalePageLayoutView="0" workbookViewId="0" topLeftCell="J29">
      <selection activeCell="H46" sqref="H46"/>
    </sheetView>
  </sheetViews>
  <sheetFormatPr defaultColWidth="10.59765625" defaultRowHeight="22.5" customHeight="1"/>
  <cols>
    <col min="1" max="1" width="4.09765625" style="150" customWidth="1"/>
    <col min="2" max="2" width="14.3984375" style="150" customWidth="1"/>
    <col min="3" max="3" width="3.69921875" style="150" bestFit="1" customWidth="1"/>
    <col min="4" max="6" width="8.3984375" style="150" bestFit="1" customWidth="1"/>
    <col min="7" max="7" width="10.8984375" style="150" bestFit="1" customWidth="1"/>
    <col min="8" max="8" width="6.69921875" style="150" bestFit="1" customWidth="1"/>
    <col min="9" max="9" width="12.09765625" style="150" customWidth="1"/>
    <col min="10" max="10" width="3.69921875" style="150" bestFit="1" customWidth="1"/>
    <col min="11" max="11" width="6.19921875" style="150" bestFit="1" customWidth="1"/>
    <col min="12" max="12" width="3.69921875" style="150" bestFit="1" customWidth="1"/>
    <col min="13" max="13" width="6.19921875" style="150" bestFit="1" customWidth="1"/>
    <col min="14" max="14" width="4.69921875" style="150" bestFit="1" customWidth="1"/>
    <col min="15" max="15" width="8.69921875" style="150" bestFit="1" customWidth="1"/>
    <col min="16" max="16" width="4" style="150" bestFit="1" customWidth="1"/>
    <col min="17" max="17" width="5.69921875" style="150" bestFit="1" customWidth="1"/>
    <col min="18" max="18" width="3.69921875" style="150" bestFit="1" customWidth="1"/>
    <col min="19" max="19" width="9.69921875" style="150" bestFit="1" customWidth="1"/>
    <col min="20" max="20" width="4.69921875" style="150" bestFit="1" customWidth="1"/>
    <col min="21" max="21" width="8.69921875" style="150" bestFit="1" customWidth="1"/>
    <col min="22" max="22" width="4" style="150" bestFit="1" customWidth="1"/>
    <col min="23" max="23" width="4.69921875" style="150" bestFit="1" customWidth="1"/>
    <col min="24" max="24" width="7.8984375" style="150" customWidth="1"/>
    <col min="25" max="25" width="5.09765625" style="150" bestFit="1" customWidth="1"/>
    <col min="26" max="26" width="4" style="150" bestFit="1" customWidth="1"/>
    <col min="27" max="29" width="5.09765625" style="150" bestFit="1" customWidth="1"/>
    <col min="30" max="30" width="7.3984375" style="150" bestFit="1" customWidth="1"/>
    <col min="31" max="42" width="7.69921875" style="150" bestFit="1" customWidth="1"/>
    <col min="43" max="43" width="4.59765625" style="150" customWidth="1"/>
    <col min="44" max="16384" width="10.59765625" style="150" customWidth="1"/>
  </cols>
  <sheetData>
    <row r="1" spans="1:42" s="161" customFormat="1" ht="22.5" customHeight="1">
      <c r="A1" s="494" t="s">
        <v>106</v>
      </c>
      <c r="B1" s="494"/>
      <c r="C1" s="6"/>
      <c r="V1" s="162"/>
      <c r="AP1" s="8" t="s">
        <v>302</v>
      </c>
    </row>
    <row r="2" spans="2:39" ht="22.5" customHeight="1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20"/>
      <c r="AM2" s="163"/>
    </row>
    <row r="3" spans="2:39" ht="22.5" customHeight="1">
      <c r="B3" s="481" t="s">
        <v>244</v>
      </c>
      <c r="C3" s="481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</row>
    <row r="4" spans="2:22" ht="22.5" customHeight="1" thickBot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  <c r="U4" s="166"/>
      <c r="V4" s="86"/>
    </row>
    <row r="5" spans="1:42" ht="22.5" customHeight="1">
      <c r="A5" s="495" t="s">
        <v>250</v>
      </c>
      <c r="B5" s="495"/>
      <c r="C5" s="495"/>
      <c r="D5" s="495"/>
      <c r="E5" s="496"/>
      <c r="F5" s="445" t="s">
        <v>87</v>
      </c>
      <c r="G5" s="446"/>
      <c r="H5" s="446"/>
      <c r="I5" s="446"/>
      <c r="J5" s="446"/>
      <c r="K5" s="446"/>
      <c r="L5" s="446"/>
      <c r="M5" s="446"/>
      <c r="N5" s="462"/>
      <c r="O5" s="445" t="s">
        <v>88</v>
      </c>
      <c r="P5" s="446"/>
      <c r="Q5" s="446"/>
      <c r="R5" s="446"/>
      <c r="S5" s="446"/>
      <c r="T5" s="446"/>
      <c r="U5" s="446"/>
      <c r="V5" s="446"/>
      <c r="W5" s="446"/>
      <c r="X5" s="337"/>
      <c r="Y5" s="337"/>
      <c r="Z5" s="337"/>
      <c r="AA5" s="337"/>
      <c r="AB5" s="337"/>
      <c r="AC5" s="337"/>
      <c r="AD5" s="337"/>
      <c r="AE5" s="337"/>
      <c r="AF5" s="480"/>
      <c r="AG5" s="487" t="s">
        <v>90</v>
      </c>
      <c r="AH5" s="488"/>
      <c r="AI5" s="489"/>
      <c r="AJ5" s="474" t="s">
        <v>154</v>
      </c>
      <c r="AK5" s="475"/>
      <c r="AL5" s="476"/>
      <c r="AM5" s="474" t="s">
        <v>155</v>
      </c>
      <c r="AN5" s="475"/>
      <c r="AO5" s="475"/>
      <c r="AP5" s="475"/>
    </row>
    <row r="6" spans="1:42" ht="22.5" customHeight="1">
      <c r="A6" s="497"/>
      <c r="B6" s="497"/>
      <c r="C6" s="497"/>
      <c r="D6" s="497"/>
      <c r="E6" s="498"/>
      <c r="F6" s="441" t="s">
        <v>89</v>
      </c>
      <c r="G6" s="442"/>
      <c r="H6" s="466"/>
      <c r="I6" s="441" t="s">
        <v>0</v>
      </c>
      <c r="J6" s="442"/>
      <c r="K6" s="466"/>
      <c r="L6" s="441" t="s">
        <v>1</v>
      </c>
      <c r="M6" s="442"/>
      <c r="N6" s="466"/>
      <c r="O6" s="441" t="s">
        <v>89</v>
      </c>
      <c r="P6" s="442"/>
      <c r="Q6" s="466"/>
      <c r="R6" s="441" t="s">
        <v>0</v>
      </c>
      <c r="S6" s="442"/>
      <c r="T6" s="466"/>
      <c r="U6" s="441" t="s">
        <v>1</v>
      </c>
      <c r="V6" s="442"/>
      <c r="W6" s="442"/>
      <c r="X6" s="491" t="s">
        <v>83</v>
      </c>
      <c r="Y6" s="492"/>
      <c r="Z6" s="492"/>
      <c r="AA6" s="492"/>
      <c r="AB6" s="492"/>
      <c r="AC6" s="492"/>
      <c r="AD6" s="492"/>
      <c r="AE6" s="492"/>
      <c r="AF6" s="493"/>
      <c r="AG6" s="443"/>
      <c r="AH6" s="444"/>
      <c r="AI6" s="490"/>
      <c r="AJ6" s="477"/>
      <c r="AK6" s="478"/>
      <c r="AL6" s="479"/>
      <c r="AM6" s="477"/>
      <c r="AN6" s="478"/>
      <c r="AO6" s="478"/>
      <c r="AP6" s="478"/>
    </row>
    <row r="7" spans="1:42" ht="22.5" customHeight="1">
      <c r="A7" s="499"/>
      <c r="B7" s="499"/>
      <c r="C7" s="499"/>
      <c r="D7" s="499"/>
      <c r="E7" s="500"/>
      <c r="F7" s="467"/>
      <c r="G7" s="468"/>
      <c r="H7" s="469"/>
      <c r="I7" s="443"/>
      <c r="J7" s="444"/>
      <c r="K7" s="490"/>
      <c r="L7" s="443"/>
      <c r="M7" s="444"/>
      <c r="N7" s="490"/>
      <c r="O7" s="443"/>
      <c r="P7" s="444"/>
      <c r="Q7" s="490"/>
      <c r="R7" s="443"/>
      <c r="S7" s="444"/>
      <c r="T7" s="490"/>
      <c r="U7" s="443"/>
      <c r="V7" s="444"/>
      <c r="W7" s="444"/>
      <c r="X7" s="441" t="s">
        <v>84</v>
      </c>
      <c r="Y7" s="442"/>
      <c r="Z7" s="466"/>
      <c r="AA7" s="441" t="s">
        <v>0</v>
      </c>
      <c r="AB7" s="442"/>
      <c r="AC7" s="466"/>
      <c r="AD7" s="441" t="s">
        <v>1</v>
      </c>
      <c r="AE7" s="442"/>
      <c r="AF7" s="466"/>
      <c r="AG7" s="443"/>
      <c r="AH7" s="444"/>
      <c r="AI7" s="490"/>
      <c r="AJ7" s="477"/>
      <c r="AK7" s="478"/>
      <c r="AL7" s="479"/>
      <c r="AM7" s="477"/>
      <c r="AN7" s="478"/>
      <c r="AO7" s="478"/>
      <c r="AP7" s="478"/>
    </row>
    <row r="8" spans="1:42" s="210" customFormat="1" ht="22.5" customHeight="1">
      <c r="A8" s="501" t="s">
        <v>251</v>
      </c>
      <c r="B8" s="501"/>
      <c r="C8" s="501"/>
      <c r="D8" s="501"/>
      <c r="E8" s="502"/>
      <c r="F8" s="470">
        <f>SUM(H9:H20)</f>
        <v>12317</v>
      </c>
      <c r="G8" s="471"/>
      <c r="H8" s="471"/>
      <c r="I8" s="472">
        <f>SUM(K9:K20)</f>
        <v>6306</v>
      </c>
      <c r="J8" s="473"/>
      <c r="K8" s="473"/>
      <c r="L8" s="472">
        <f>SUM(N9:N20)</f>
        <v>6011</v>
      </c>
      <c r="M8" s="473"/>
      <c r="N8" s="473"/>
      <c r="O8" s="472">
        <f>SUM(O9:Q20)</f>
        <v>8261</v>
      </c>
      <c r="P8" s="472"/>
      <c r="Q8" s="472"/>
      <c r="R8" s="472">
        <f>SUM(T9:T20)</f>
        <v>4359</v>
      </c>
      <c r="S8" s="472"/>
      <c r="T8" s="472"/>
      <c r="U8" s="472">
        <f>SUM(W9:W20)</f>
        <v>3902</v>
      </c>
      <c r="V8" s="472"/>
      <c r="W8" s="472"/>
      <c r="X8" s="472">
        <f>SUM(Z9:Z20)</f>
        <v>62</v>
      </c>
      <c r="Y8" s="472"/>
      <c r="Z8" s="472"/>
      <c r="AA8" s="472">
        <f>SUM(AC9:AC20)</f>
        <v>32</v>
      </c>
      <c r="AB8" s="472"/>
      <c r="AC8" s="472"/>
      <c r="AD8" s="472">
        <f>SUM(AF9:AF20)</f>
        <v>30</v>
      </c>
      <c r="AE8" s="472"/>
      <c r="AF8" s="472"/>
      <c r="AG8" s="472">
        <f>SUM(AI9:AI20)</f>
        <v>461</v>
      </c>
      <c r="AH8" s="472"/>
      <c r="AI8" s="472"/>
      <c r="AJ8" s="472">
        <f>SUM(AL9:AL20)</f>
        <v>6092</v>
      </c>
      <c r="AK8" s="472"/>
      <c r="AL8" s="472"/>
      <c r="AM8" s="303"/>
      <c r="AN8" s="302"/>
      <c r="AO8" s="302"/>
      <c r="AP8" s="302">
        <f>SUM(AP9:AP20)</f>
        <v>1285</v>
      </c>
    </row>
    <row r="9" spans="2:42" ht="22.5" customHeight="1">
      <c r="B9" s="219">
        <v>1</v>
      </c>
      <c r="D9" s="485" t="s">
        <v>252</v>
      </c>
      <c r="E9" s="486"/>
      <c r="F9" s="170"/>
      <c r="G9" s="134"/>
      <c r="H9" s="304">
        <f>SUM(K9,N9)</f>
        <v>976</v>
      </c>
      <c r="I9" s="304"/>
      <c r="J9" s="304"/>
      <c r="K9" s="304">
        <v>485</v>
      </c>
      <c r="L9" s="304"/>
      <c r="M9" s="304"/>
      <c r="N9" s="304">
        <v>491</v>
      </c>
      <c r="O9" s="449">
        <f>SUM(T9,W9)</f>
        <v>719</v>
      </c>
      <c r="P9" s="450"/>
      <c r="Q9" s="450"/>
      <c r="R9" s="304"/>
      <c r="S9" s="304"/>
      <c r="T9" s="304">
        <v>395</v>
      </c>
      <c r="U9" s="304"/>
      <c r="V9" s="304"/>
      <c r="W9" s="304">
        <v>324</v>
      </c>
      <c r="X9" s="304"/>
      <c r="Y9" s="304"/>
      <c r="Z9" s="305">
        <f>SUM(AC9,AF9)</f>
        <v>3</v>
      </c>
      <c r="AA9" s="171"/>
      <c r="AB9" s="134"/>
      <c r="AC9" s="172">
        <v>1</v>
      </c>
      <c r="AD9" s="171"/>
      <c r="AE9" s="134"/>
      <c r="AF9" s="134">
        <v>2</v>
      </c>
      <c r="AG9" s="134"/>
      <c r="AH9" s="134"/>
      <c r="AI9" s="134">
        <v>39</v>
      </c>
      <c r="AJ9" s="134"/>
      <c r="AK9" s="134"/>
      <c r="AL9" s="134">
        <v>205</v>
      </c>
      <c r="AM9" s="134"/>
      <c r="AN9" s="134"/>
      <c r="AP9" s="134">
        <v>81</v>
      </c>
    </row>
    <row r="10" spans="2:42" ht="22.5" customHeight="1">
      <c r="B10" s="218">
        <v>2</v>
      </c>
      <c r="D10" s="216"/>
      <c r="E10" s="216"/>
      <c r="F10" s="170"/>
      <c r="G10" s="134"/>
      <c r="H10" s="304">
        <f aca="true" t="shared" si="0" ref="H10:H20">SUM(K10,N10)</f>
        <v>986</v>
      </c>
      <c r="I10" s="304"/>
      <c r="J10" s="304"/>
      <c r="K10" s="304">
        <v>507</v>
      </c>
      <c r="L10" s="304"/>
      <c r="M10" s="304"/>
      <c r="N10" s="304">
        <v>479</v>
      </c>
      <c r="O10" s="449">
        <f aca="true" t="shared" si="1" ref="O10:O20">SUM(T10,W10)</f>
        <v>724</v>
      </c>
      <c r="P10" s="450"/>
      <c r="Q10" s="450"/>
      <c r="R10" s="304"/>
      <c r="S10" s="304"/>
      <c r="T10" s="304">
        <v>406</v>
      </c>
      <c r="U10" s="304"/>
      <c r="V10" s="304"/>
      <c r="W10" s="304">
        <v>318</v>
      </c>
      <c r="X10" s="304"/>
      <c r="Y10" s="304"/>
      <c r="Z10" s="305">
        <f aca="true" t="shared" si="2" ref="Z10:Z20">SUM(AC10,AF10)</f>
        <v>4</v>
      </c>
      <c r="AA10" s="171"/>
      <c r="AB10" s="134"/>
      <c r="AC10" s="172">
        <v>2</v>
      </c>
      <c r="AD10" s="171"/>
      <c r="AE10" s="134"/>
      <c r="AF10" s="134">
        <v>2</v>
      </c>
      <c r="AG10" s="134"/>
      <c r="AH10" s="134"/>
      <c r="AI10" s="134">
        <v>30</v>
      </c>
      <c r="AJ10" s="134"/>
      <c r="AK10" s="134"/>
      <c r="AL10" s="134">
        <v>235</v>
      </c>
      <c r="AM10" s="134"/>
      <c r="AN10" s="134"/>
      <c r="AP10" s="134">
        <v>110</v>
      </c>
    </row>
    <row r="11" spans="2:42" ht="22.5" customHeight="1">
      <c r="B11" s="219">
        <v>3</v>
      </c>
      <c r="D11" s="216"/>
      <c r="E11" s="216"/>
      <c r="F11" s="170"/>
      <c r="G11" s="134"/>
      <c r="H11" s="304">
        <f t="shared" si="0"/>
        <v>995</v>
      </c>
      <c r="I11" s="304"/>
      <c r="J11" s="304"/>
      <c r="K11" s="304">
        <v>493</v>
      </c>
      <c r="L11" s="304"/>
      <c r="M11" s="304"/>
      <c r="N11" s="304">
        <v>502</v>
      </c>
      <c r="O11" s="449">
        <f t="shared" si="1"/>
        <v>819</v>
      </c>
      <c r="P11" s="450"/>
      <c r="Q11" s="450"/>
      <c r="R11" s="304"/>
      <c r="S11" s="304"/>
      <c r="T11" s="304">
        <v>417</v>
      </c>
      <c r="U11" s="304"/>
      <c r="V11" s="304"/>
      <c r="W11" s="304">
        <v>402</v>
      </c>
      <c r="X11" s="304"/>
      <c r="Y11" s="304"/>
      <c r="Z11" s="305">
        <f t="shared" si="2"/>
        <v>2</v>
      </c>
      <c r="AA11" s="171"/>
      <c r="AB11" s="134"/>
      <c r="AC11" s="172">
        <v>1</v>
      </c>
      <c r="AD11" s="171"/>
      <c r="AE11" s="134"/>
      <c r="AF11" s="134">
        <v>1</v>
      </c>
      <c r="AG11" s="134"/>
      <c r="AH11" s="134"/>
      <c r="AI11" s="134">
        <v>49</v>
      </c>
      <c r="AJ11" s="134"/>
      <c r="AK11" s="134"/>
      <c r="AL11" s="134">
        <v>645</v>
      </c>
      <c r="AM11" s="134"/>
      <c r="AN11" s="134"/>
      <c r="AP11" s="134">
        <v>126</v>
      </c>
    </row>
    <row r="12" spans="2:42" ht="22.5" customHeight="1">
      <c r="B12" s="218">
        <v>4</v>
      </c>
      <c r="D12" s="216"/>
      <c r="E12" s="216"/>
      <c r="F12" s="170"/>
      <c r="G12" s="134"/>
      <c r="H12" s="304">
        <f t="shared" si="0"/>
        <v>1009</v>
      </c>
      <c r="I12" s="304"/>
      <c r="J12" s="304"/>
      <c r="K12" s="304">
        <v>547</v>
      </c>
      <c r="L12" s="304"/>
      <c r="M12" s="304"/>
      <c r="N12" s="304">
        <v>462</v>
      </c>
      <c r="O12" s="449">
        <f t="shared" si="1"/>
        <v>693</v>
      </c>
      <c r="P12" s="450"/>
      <c r="Q12" s="450"/>
      <c r="R12" s="304"/>
      <c r="S12" s="304"/>
      <c r="T12" s="304">
        <v>355</v>
      </c>
      <c r="U12" s="304"/>
      <c r="V12" s="304"/>
      <c r="W12" s="304">
        <v>338</v>
      </c>
      <c r="X12" s="304"/>
      <c r="Y12" s="304"/>
      <c r="Z12" s="305">
        <f t="shared" si="2"/>
        <v>3</v>
      </c>
      <c r="AA12" s="171"/>
      <c r="AB12" s="134"/>
      <c r="AC12" s="172">
        <v>1</v>
      </c>
      <c r="AD12" s="171"/>
      <c r="AE12" s="134"/>
      <c r="AF12" s="134">
        <v>2</v>
      </c>
      <c r="AG12" s="134"/>
      <c r="AH12" s="134"/>
      <c r="AI12" s="134">
        <v>40</v>
      </c>
      <c r="AJ12" s="134"/>
      <c r="AK12" s="134"/>
      <c r="AL12" s="134">
        <v>700</v>
      </c>
      <c r="AM12" s="134"/>
      <c r="AN12" s="134"/>
      <c r="AP12" s="134">
        <v>128</v>
      </c>
    </row>
    <row r="13" spans="2:42" ht="22.5" customHeight="1">
      <c r="B13" s="219">
        <v>5</v>
      </c>
      <c r="D13" s="216"/>
      <c r="E13" s="216"/>
      <c r="F13" s="170"/>
      <c r="G13" s="134"/>
      <c r="H13" s="304">
        <f t="shared" si="0"/>
        <v>1067</v>
      </c>
      <c r="I13" s="304"/>
      <c r="J13" s="304"/>
      <c r="K13" s="304">
        <v>540</v>
      </c>
      <c r="L13" s="304"/>
      <c r="M13" s="304"/>
      <c r="N13" s="304">
        <v>527</v>
      </c>
      <c r="O13" s="449">
        <f t="shared" si="1"/>
        <v>645</v>
      </c>
      <c r="P13" s="450"/>
      <c r="Q13" s="450"/>
      <c r="R13" s="304"/>
      <c r="S13" s="304"/>
      <c r="T13" s="304">
        <v>331</v>
      </c>
      <c r="U13" s="304"/>
      <c r="V13" s="304"/>
      <c r="W13" s="304">
        <v>314</v>
      </c>
      <c r="X13" s="304"/>
      <c r="Y13" s="304"/>
      <c r="Z13" s="305">
        <f t="shared" si="2"/>
        <v>8</v>
      </c>
      <c r="AA13" s="171"/>
      <c r="AB13" s="134"/>
      <c r="AC13" s="172">
        <v>6</v>
      </c>
      <c r="AD13" s="171"/>
      <c r="AE13" s="134"/>
      <c r="AF13" s="134">
        <v>2</v>
      </c>
      <c r="AG13" s="134"/>
      <c r="AH13" s="134"/>
      <c r="AI13" s="134">
        <v>41</v>
      </c>
      <c r="AJ13" s="134"/>
      <c r="AK13" s="134"/>
      <c r="AL13" s="134">
        <v>678</v>
      </c>
      <c r="AM13" s="134"/>
      <c r="AN13" s="134"/>
      <c r="AP13" s="134">
        <v>106</v>
      </c>
    </row>
    <row r="14" spans="2:42" ht="22.5" customHeight="1">
      <c r="B14" s="218">
        <v>6</v>
      </c>
      <c r="D14" s="216"/>
      <c r="E14" s="216"/>
      <c r="F14" s="170"/>
      <c r="G14" s="134"/>
      <c r="H14" s="304">
        <f t="shared" si="0"/>
        <v>999</v>
      </c>
      <c r="I14" s="304"/>
      <c r="J14" s="304"/>
      <c r="K14" s="304">
        <v>518</v>
      </c>
      <c r="L14" s="304"/>
      <c r="M14" s="304"/>
      <c r="N14" s="304">
        <v>481</v>
      </c>
      <c r="O14" s="449">
        <f t="shared" si="1"/>
        <v>639</v>
      </c>
      <c r="P14" s="450"/>
      <c r="Q14" s="450"/>
      <c r="R14" s="304"/>
      <c r="S14" s="304"/>
      <c r="T14" s="304">
        <v>337</v>
      </c>
      <c r="U14" s="304"/>
      <c r="V14" s="304"/>
      <c r="W14" s="304">
        <v>302</v>
      </c>
      <c r="X14" s="304"/>
      <c r="Y14" s="304"/>
      <c r="Z14" s="305">
        <f t="shared" si="2"/>
        <v>4</v>
      </c>
      <c r="AA14" s="171"/>
      <c r="AB14" s="134"/>
      <c r="AC14" s="172">
        <v>1</v>
      </c>
      <c r="AD14" s="171"/>
      <c r="AE14" s="134"/>
      <c r="AF14" s="134">
        <v>3</v>
      </c>
      <c r="AG14" s="134"/>
      <c r="AH14" s="134"/>
      <c r="AI14" s="134">
        <v>32</v>
      </c>
      <c r="AJ14" s="134"/>
      <c r="AK14" s="134"/>
      <c r="AL14" s="134">
        <v>668</v>
      </c>
      <c r="AM14" s="134"/>
      <c r="AN14" s="134"/>
      <c r="AP14" s="134">
        <v>122</v>
      </c>
    </row>
    <row r="15" spans="2:42" ht="22.5" customHeight="1">
      <c r="B15" s="219">
        <v>7</v>
      </c>
      <c r="D15" s="216"/>
      <c r="E15" s="216"/>
      <c r="F15" s="170"/>
      <c r="G15" s="134"/>
      <c r="H15" s="304">
        <f t="shared" si="0"/>
        <v>1089</v>
      </c>
      <c r="I15" s="304"/>
      <c r="J15" s="304"/>
      <c r="K15" s="304">
        <v>589</v>
      </c>
      <c r="L15" s="304"/>
      <c r="M15" s="304"/>
      <c r="N15" s="304">
        <v>500</v>
      </c>
      <c r="O15" s="449">
        <f t="shared" si="1"/>
        <v>639</v>
      </c>
      <c r="P15" s="450"/>
      <c r="Q15" s="450"/>
      <c r="R15" s="304"/>
      <c r="S15" s="304"/>
      <c r="T15" s="304">
        <v>339</v>
      </c>
      <c r="U15" s="304"/>
      <c r="V15" s="304"/>
      <c r="W15" s="304">
        <v>300</v>
      </c>
      <c r="X15" s="304"/>
      <c r="Y15" s="304"/>
      <c r="Z15" s="305">
        <f t="shared" si="2"/>
        <v>8</v>
      </c>
      <c r="AA15" s="171"/>
      <c r="AB15" s="134"/>
      <c r="AC15" s="172">
        <v>6</v>
      </c>
      <c r="AD15" s="171"/>
      <c r="AE15" s="134"/>
      <c r="AF15" s="134">
        <v>2</v>
      </c>
      <c r="AG15" s="134"/>
      <c r="AH15" s="134"/>
      <c r="AI15" s="134">
        <v>35</v>
      </c>
      <c r="AJ15" s="134"/>
      <c r="AK15" s="134"/>
      <c r="AL15" s="134">
        <v>287</v>
      </c>
      <c r="AM15" s="134"/>
      <c r="AN15" s="134"/>
      <c r="AP15" s="134">
        <v>110</v>
      </c>
    </row>
    <row r="16" spans="2:42" ht="22.5" customHeight="1">
      <c r="B16" s="218">
        <v>8</v>
      </c>
      <c r="D16" s="216"/>
      <c r="E16" s="216"/>
      <c r="F16" s="170"/>
      <c r="G16" s="134"/>
      <c r="H16" s="304">
        <f t="shared" si="0"/>
        <v>1117</v>
      </c>
      <c r="I16" s="304"/>
      <c r="J16" s="304"/>
      <c r="K16" s="304">
        <v>570</v>
      </c>
      <c r="L16" s="304"/>
      <c r="M16" s="304"/>
      <c r="N16" s="304">
        <v>547</v>
      </c>
      <c r="O16" s="449">
        <f t="shared" si="1"/>
        <v>711</v>
      </c>
      <c r="P16" s="450"/>
      <c r="Q16" s="450"/>
      <c r="R16" s="304"/>
      <c r="S16" s="304"/>
      <c r="T16" s="304">
        <v>378</v>
      </c>
      <c r="U16" s="304"/>
      <c r="V16" s="304"/>
      <c r="W16" s="304">
        <v>333</v>
      </c>
      <c r="X16" s="304"/>
      <c r="Y16" s="304"/>
      <c r="Z16" s="305">
        <f t="shared" si="2"/>
        <v>5</v>
      </c>
      <c r="AA16" s="171"/>
      <c r="AB16" s="134"/>
      <c r="AC16" s="172">
        <v>3</v>
      </c>
      <c r="AD16" s="171"/>
      <c r="AE16" s="134"/>
      <c r="AF16" s="134">
        <v>2</v>
      </c>
      <c r="AG16" s="134"/>
      <c r="AH16" s="134"/>
      <c r="AI16" s="134">
        <v>40</v>
      </c>
      <c r="AJ16" s="134"/>
      <c r="AK16" s="134"/>
      <c r="AL16" s="134">
        <v>167</v>
      </c>
      <c r="AM16" s="134"/>
      <c r="AN16" s="134"/>
      <c r="AP16" s="134">
        <v>117</v>
      </c>
    </row>
    <row r="17" spans="2:42" ht="22.5" customHeight="1">
      <c r="B17" s="219">
        <v>9</v>
      </c>
      <c r="D17" s="216"/>
      <c r="E17" s="216"/>
      <c r="F17" s="170"/>
      <c r="G17" s="134"/>
      <c r="H17" s="304">
        <f t="shared" si="0"/>
        <v>1046</v>
      </c>
      <c r="I17" s="304"/>
      <c r="J17" s="304"/>
      <c r="K17" s="304">
        <v>510</v>
      </c>
      <c r="L17" s="304"/>
      <c r="M17" s="304"/>
      <c r="N17" s="304">
        <v>536</v>
      </c>
      <c r="O17" s="449">
        <f t="shared" si="1"/>
        <v>599</v>
      </c>
      <c r="P17" s="450"/>
      <c r="Q17" s="450"/>
      <c r="R17" s="304"/>
      <c r="S17" s="304"/>
      <c r="T17" s="304">
        <v>321</v>
      </c>
      <c r="U17" s="304"/>
      <c r="V17" s="304"/>
      <c r="W17" s="304">
        <v>278</v>
      </c>
      <c r="X17" s="304"/>
      <c r="Y17" s="304"/>
      <c r="Z17" s="305">
        <f t="shared" si="2"/>
        <v>8</v>
      </c>
      <c r="AA17" s="171"/>
      <c r="AB17" s="134"/>
      <c r="AC17" s="172">
        <v>4</v>
      </c>
      <c r="AD17" s="171"/>
      <c r="AE17" s="134"/>
      <c r="AF17" s="134">
        <v>4</v>
      </c>
      <c r="AG17" s="134"/>
      <c r="AH17" s="134"/>
      <c r="AI17" s="134">
        <v>45</v>
      </c>
      <c r="AJ17" s="134"/>
      <c r="AK17" s="134"/>
      <c r="AL17" s="134">
        <v>247</v>
      </c>
      <c r="AM17" s="134"/>
      <c r="AN17" s="134"/>
      <c r="AP17" s="134">
        <v>101</v>
      </c>
    </row>
    <row r="18" spans="2:42" ht="22.5" customHeight="1">
      <c r="B18" s="218">
        <v>10</v>
      </c>
      <c r="D18" s="216"/>
      <c r="E18" s="216"/>
      <c r="F18" s="170"/>
      <c r="G18" s="134"/>
      <c r="H18" s="304">
        <f t="shared" si="0"/>
        <v>1050</v>
      </c>
      <c r="I18" s="304"/>
      <c r="J18" s="304"/>
      <c r="K18" s="304">
        <v>545</v>
      </c>
      <c r="L18" s="304"/>
      <c r="M18" s="304"/>
      <c r="N18" s="304">
        <v>505</v>
      </c>
      <c r="O18" s="449">
        <f t="shared" si="1"/>
        <v>678</v>
      </c>
      <c r="P18" s="450"/>
      <c r="Q18" s="450"/>
      <c r="R18" s="304"/>
      <c r="S18" s="304"/>
      <c r="T18" s="304">
        <v>354</v>
      </c>
      <c r="U18" s="304"/>
      <c r="V18" s="304"/>
      <c r="W18" s="304">
        <v>324</v>
      </c>
      <c r="X18" s="304"/>
      <c r="Y18" s="304"/>
      <c r="Z18" s="305">
        <f t="shared" si="2"/>
        <v>5</v>
      </c>
      <c r="AA18" s="171"/>
      <c r="AB18" s="134"/>
      <c r="AC18" s="172">
        <v>1</v>
      </c>
      <c r="AD18" s="171"/>
      <c r="AE18" s="134"/>
      <c r="AF18" s="134">
        <v>4</v>
      </c>
      <c r="AG18" s="134"/>
      <c r="AH18" s="134"/>
      <c r="AI18" s="134">
        <v>32</v>
      </c>
      <c r="AJ18" s="134"/>
      <c r="AK18" s="134"/>
      <c r="AL18" s="134">
        <v>900</v>
      </c>
      <c r="AM18" s="134"/>
      <c r="AN18" s="134"/>
      <c r="AP18" s="134">
        <v>94</v>
      </c>
    </row>
    <row r="19" spans="2:42" ht="22.5" customHeight="1">
      <c r="B19" s="219">
        <v>11</v>
      </c>
      <c r="D19" s="216"/>
      <c r="E19" s="216"/>
      <c r="F19" s="170"/>
      <c r="G19" s="134"/>
      <c r="H19" s="304">
        <f t="shared" si="0"/>
        <v>968</v>
      </c>
      <c r="I19" s="304"/>
      <c r="J19" s="304"/>
      <c r="K19" s="304">
        <v>510</v>
      </c>
      <c r="L19" s="304"/>
      <c r="M19" s="304"/>
      <c r="N19" s="304">
        <v>458</v>
      </c>
      <c r="O19" s="449">
        <f t="shared" si="1"/>
        <v>701</v>
      </c>
      <c r="P19" s="450"/>
      <c r="Q19" s="450"/>
      <c r="R19" s="304"/>
      <c r="S19" s="304"/>
      <c r="T19" s="304">
        <v>376</v>
      </c>
      <c r="U19" s="304"/>
      <c r="V19" s="304"/>
      <c r="W19" s="304">
        <v>325</v>
      </c>
      <c r="X19" s="304"/>
      <c r="Y19" s="304"/>
      <c r="Z19" s="305">
        <f t="shared" si="2"/>
        <v>8</v>
      </c>
      <c r="AA19" s="171"/>
      <c r="AB19" s="134"/>
      <c r="AC19" s="172">
        <v>4</v>
      </c>
      <c r="AD19" s="171"/>
      <c r="AE19" s="134"/>
      <c r="AF19" s="134">
        <v>4</v>
      </c>
      <c r="AG19" s="134"/>
      <c r="AH19" s="134"/>
      <c r="AI19" s="134">
        <v>35</v>
      </c>
      <c r="AJ19" s="134"/>
      <c r="AK19" s="134"/>
      <c r="AL19" s="134">
        <v>787</v>
      </c>
      <c r="AM19" s="134"/>
      <c r="AN19" s="134"/>
      <c r="AP19" s="134">
        <v>89</v>
      </c>
    </row>
    <row r="20" spans="1:42" ht="22.5" customHeight="1">
      <c r="A20" s="207"/>
      <c r="B20" s="220">
        <v>12</v>
      </c>
      <c r="C20" s="207"/>
      <c r="D20" s="217"/>
      <c r="E20" s="217"/>
      <c r="F20" s="173"/>
      <c r="G20" s="174"/>
      <c r="H20" s="304">
        <f t="shared" si="0"/>
        <v>1015</v>
      </c>
      <c r="I20" s="304"/>
      <c r="J20" s="304"/>
      <c r="K20" s="304">
        <v>492</v>
      </c>
      <c r="L20" s="304"/>
      <c r="M20" s="304"/>
      <c r="N20" s="304">
        <v>523</v>
      </c>
      <c r="O20" s="449">
        <f t="shared" si="1"/>
        <v>694</v>
      </c>
      <c r="P20" s="450"/>
      <c r="Q20" s="450"/>
      <c r="R20" s="306"/>
      <c r="S20" s="306"/>
      <c r="T20" s="306">
        <v>350</v>
      </c>
      <c r="U20" s="306"/>
      <c r="V20" s="306"/>
      <c r="W20" s="306">
        <v>344</v>
      </c>
      <c r="X20" s="307"/>
      <c r="Y20" s="307"/>
      <c r="Z20" s="308">
        <f t="shared" si="2"/>
        <v>4</v>
      </c>
      <c r="AA20" s="175"/>
      <c r="AB20" s="174"/>
      <c r="AC20" s="176">
        <v>2</v>
      </c>
      <c r="AD20" s="175"/>
      <c r="AE20" s="174"/>
      <c r="AF20" s="174">
        <v>2</v>
      </c>
      <c r="AG20" s="174"/>
      <c r="AH20" s="174"/>
      <c r="AI20" s="174">
        <v>43</v>
      </c>
      <c r="AJ20" s="174"/>
      <c r="AK20" s="174"/>
      <c r="AL20" s="174">
        <v>573</v>
      </c>
      <c r="AM20" s="174"/>
      <c r="AN20" s="174"/>
      <c r="AO20" s="207"/>
      <c r="AP20" s="174">
        <v>101</v>
      </c>
    </row>
    <row r="21" spans="2:40" ht="22.5" customHeight="1">
      <c r="B21" s="177" t="s">
        <v>117</v>
      </c>
      <c r="C21" s="177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11"/>
    </row>
    <row r="22" spans="6:39" ht="22.5" customHeight="1"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AM22" s="180"/>
    </row>
    <row r="23" spans="21:39" ht="22.5" customHeight="1">
      <c r="U23" s="166"/>
      <c r="V23" s="111"/>
      <c r="AM23" s="180"/>
    </row>
    <row r="24" spans="2:39" ht="22.5" customHeight="1"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V24" s="111"/>
      <c r="AM24" s="181"/>
    </row>
    <row r="25" spans="1:42" ht="22.5" customHeight="1">
      <c r="A25" s="481" t="s">
        <v>246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</row>
    <row r="26" spans="2:39" ht="22.5" customHeight="1" thickBot="1">
      <c r="B26" s="182"/>
      <c r="C26" s="182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6"/>
      <c r="V26" s="111"/>
      <c r="AM26" s="180"/>
    </row>
    <row r="27" spans="1:42" ht="22.5" customHeight="1">
      <c r="A27" s="503" t="s">
        <v>205</v>
      </c>
      <c r="B27" s="503"/>
      <c r="C27" s="504"/>
      <c r="D27" s="183" t="s">
        <v>85</v>
      </c>
      <c r="E27" s="183"/>
      <c r="F27" s="184"/>
      <c r="G27" s="215" t="s">
        <v>248</v>
      </c>
      <c r="H27" s="184"/>
      <c r="I27" s="215" t="s">
        <v>249</v>
      </c>
      <c r="J27" s="184"/>
      <c r="K27" s="183" t="s">
        <v>158</v>
      </c>
      <c r="L27" s="184"/>
      <c r="M27" s="183" t="s">
        <v>159</v>
      </c>
      <c r="N27" s="184"/>
      <c r="O27" s="183" t="s">
        <v>160</v>
      </c>
      <c r="P27" s="184"/>
      <c r="Q27" s="183" t="s">
        <v>161</v>
      </c>
      <c r="R27" s="184"/>
      <c r="S27" s="183" t="s">
        <v>162</v>
      </c>
      <c r="T27" s="184"/>
      <c r="U27" s="183" t="s">
        <v>163</v>
      </c>
      <c r="V27" s="184"/>
      <c r="W27" s="183" t="s">
        <v>164</v>
      </c>
      <c r="X27" s="184"/>
      <c r="Y27" s="183" t="s">
        <v>165</v>
      </c>
      <c r="Z27" s="184"/>
      <c r="AA27" s="183" t="s">
        <v>166</v>
      </c>
      <c r="AB27" s="184"/>
      <c r="AC27" s="183" t="s">
        <v>167</v>
      </c>
      <c r="AD27" s="184"/>
      <c r="AE27" s="183" t="s">
        <v>168</v>
      </c>
      <c r="AF27" s="184"/>
      <c r="AG27" s="183" t="s">
        <v>169</v>
      </c>
      <c r="AH27" s="184"/>
      <c r="AI27" s="183" t="s">
        <v>170</v>
      </c>
      <c r="AJ27" s="184"/>
      <c r="AK27" s="183" t="s">
        <v>171</v>
      </c>
      <c r="AL27" s="184"/>
      <c r="AM27" s="445" t="s">
        <v>172</v>
      </c>
      <c r="AN27" s="462"/>
      <c r="AO27" s="445" t="s">
        <v>243</v>
      </c>
      <c r="AP27" s="446"/>
    </row>
    <row r="28" spans="1:42" ht="22.5" customHeight="1">
      <c r="A28" s="505"/>
      <c r="B28" s="505"/>
      <c r="C28" s="506"/>
      <c r="D28" s="168" t="s">
        <v>84</v>
      </c>
      <c r="E28" s="213" t="s">
        <v>0</v>
      </c>
      <c r="F28" s="214" t="s">
        <v>1</v>
      </c>
      <c r="G28" s="213" t="s">
        <v>0</v>
      </c>
      <c r="H28" s="185" t="s">
        <v>1</v>
      </c>
      <c r="I28" s="185" t="s">
        <v>0</v>
      </c>
      <c r="J28" s="185" t="s">
        <v>1</v>
      </c>
      <c r="K28" s="185" t="s">
        <v>0</v>
      </c>
      <c r="L28" s="185" t="s">
        <v>1</v>
      </c>
      <c r="M28" s="185" t="s">
        <v>0</v>
      </c>
      <c r="N28" s="185" t="s">
        <v>1</v>
      </c>
      <c r="O28" s="185" t="s">
        <v>0</v>
      </c>
      <c r="P28" s="185" t="s">
        <v>1</v>
      </c>
      <c r="Q28" s="185" t="s">
        <v>0</v>
      </c>
      <c r="R28" s="185" t="s">
        <v>1</v>
      </c>
      <c r="S28" s="169" t="s">
        <v>0</v>
      </c>
      <c r="T28" s="169" t="s">
        <v>1</v>
      </c>
      <c r="U28" s="169" t="s">
        <v>0</v>
      </c>
      <c r="V28" s="169" t="s">
        <v>1</v>
      </c>
      <c r="W28" s="169" t="s">
        <v>0</v>
      </c>
      <c r="X28" s="169" t="s">
        <v>1</v>
      </c>
      <c r="Y28" s="169" t="s">
        <v>0</v>
      </c>
      <c r="Z28" s="169" t="s">
        <v>1</v>
      </c>
      <c r="AA28" s="169" t="s">
        <v>0</v>
      </c>
      <c r="AB28" s="169" t="s">
        <v>1</v>
      </c>
      <c r="AC28" s="169" t="s">
        <v>0</v>
      </c>
      <c r="AD28" s="169" t="s">
        <v>1</v>
      </c>
      <c r="AE28" s="169" t="s">
        <v>0</v>
      </c>
      <c r="AF28" s="169" t="s">
        <v>1</v>
      </c>
      <c r="AG28" s="169" t="s">
        <v>0</v>
      </c>
      <c r="AH28" s="169" t="s">
        <v>1</v>
      </c>
      <c r="AI28" s="169" t="s">
        <v>0</v>
      </c>
      <c r="AJ28" s="169" t="s">
        <v>1</v>
      </c>
      <c r="AK28" s="169" t="s">
        <v>0</v>
      </c>
      <c r="AL28" s="169" t="s">
        <v>1</v>
      </c>
      <c r="AM28" s="169" t="s">
        <v>0</v>
      </c>
      <c r="AN28" s="169" t="s">
        <v>1</v>
      </c>
      <c r="AO28" s="169" t="s">
        <v>0</v>
      </c>
      <c r="AP28" s="167" t="s">
        <v>1</v>
      </c>
    </row>
    <row r="29" spans="1:42" ht="22.5" customHeight="1">
      <c r="A29" s="459" t="s">
        <v>247</v>
      </c>
      <c r="B29" s="459"/>
      <c r="C29" s="460"/>
      <c r="D29" s="309">
        <f>SUM(E29:F29)</f>
        <v>7712</v>
      </c>
      <c r="E29" s="304">
        <f aca="true" t="shared" si="3" ref="E29:F31">SUM(G29,I29,K29,M29,O29,Q29,S29,U29,W29,Y29,AA29,AC29,AE29,AG29,AI29,AK29,AM29,AO29)</f>
        <v>4060</v>
      </c>
      <c r="F29" s="304">
        <f t="shared" si="3"/>
        <v>3652</v>
      </c>
      <c r="G29" s="134">
        <v>56</v>
      </c>
      <c r="H29" s="186">
        <v>43</v>
      </c>
      <c r="I29" s="186">
        <v>4</v>
      </c>
      <c r="J29" s="186">
        <v>5</v>
      </c>
      <c r="K29" s="186">
        <v>12</v>
      </c>
      <c r="L29" s="186">
        <v>5</v>
      </c>
      <c r="M29" s="186">
        <v>28</v>
      </c>
      <c r="N29" s="186">
        <v>11</v>
      </c>
      <c r="O29" s="186">
        <v>29</v>
      </c>
      <c r="P29" s="186">
        <v>8</v>
      </c>
      <c r="Q29" s="186">
        <v>18</v>
      </c>
      <c r="R29" s="186">
        <v>15</v>
      </c>
      <c r="S29" s="186">
        <v>36</v>
      </c>
      <c r="T29" s="186">
        <v>23</v>
      </c>
      <c r="U29" s="186">
        <v>59</v>
      </c>
      <c r="V29" s="186">
        <v>34</v>
      </c>
      <c r="W29" s="186">
        <v>86</v>
      </c>
      <c r="X29" s="186">
        <v>54</v>
      </c>
      <c r="Y29" s="186">
        <v>109</v>
      </c>
      <c r="Z29" s="186">
        <v>56</v>
      </c>
      <c r="AA29" s="186">
        <v>200</v>
      </c>
      <c r="AB29" s="186">
        <v>97</v>
      </c>
      <c r="AC29" s="186">
        <v>268</v>
      </c>
      <c r="AD29" s="186">
        <v>124</v>
      </c>
      <c r="AE29" s="186">
        <v>286</v>
      </c>
      <c r="AF29" s="186">
        <v>203</v>
      </c>
      <c r="AG29" s="186">
        <v>394</v>
      </c>
      <c r="AH29" s="186">
        <v>291</v>
      </c>
      <c r="AI29" s="186">
        <v>576</v>
      </c>
      <c r="AJ29" s="186">
        <v>405</v>
      </c>
      <c r="AK29" s="186">
        <v>706</v>
      </c>
      <c r="AL29" s="186">
        <v>652</v>
      </c>
      <c r="AM29" s="186">
        <v>668</v>
      </c>
      <c r="AN29" s="186">
        <v>731</v>
      </c>
      <c r="AO29" s="186">
        <v>525</v>
      </c>
      <c r="AP29" s="186">
        <v>895</v>
      </c>
    </row>
    <row r="30" spans="1:42" ht="22.5" customHeight="1">
      <c r="A30" s="457">
        <v>62</v>
      </c>
      <c r="B30" s="457"/>
      <c r="C30" s="458"/>
      <c r="D30" s="310">
        <f>SUM(E30:F30)</f>
        <v>7652</v>
      </c>
      <c r="E30" s="304">
        <f t="shared" si="3"/>
        <v>4050</v>
      </c>
      <c r="F30" s="304">
        <f t="shared" si="3"/>
        <v>3602</v>
      </c>
      <c r="G30" s="134">
        <v>52</v>
      </c>
      <c r="H30" s="134">
        <v>24</v>
      </c>
      <c r="I30" s="134">
        <v>11</v>
      </c>
      <c r="J30" s="134">
        <v>10</v>
      </c>
      <c r="K30" s="134">
        <v>19</v>
      </c>
      <c r="L30" s="134">
        <v>8</v>
      </c>
      <c r="M30" s="134">
        <v>18</v>
      </c>
      <c r="N30" s="134">
        <v>10</v>
      </c>
      <c r="O30" s="134">
        <v>29</v>
      </c>
      <c r="P30" s="134">
        <v>5</v>
      </c>
      <c r="Q30" s="134">
        <v>28</v>
      </c>
      <c r="R30" s="134">
        <v>12</v>
      </c>
      <c r="S30" s="134">
        <v>28</v>
      </c>
      <c r="T30" s="134">
        <v>20</v>
      </c>
      <c r="U30" s="134">
        <v>67</v>
      </c>
      <c r="V30" s="134">
        <v>47</v>
      </c>
      <c r="W30" s="134">
        <v>90</v>
      </c>
      <c r="X30" s="134">
        <v>35</v>
      </c>
      <c r="Y30" s="134">
        <v>112</v>
      </c>
      <c r="Z30" s="134">
        <v>75</v>
      </c>
      <c r="AA30" s="134">
        <v>198</v>
      </c>
      <c r="AB30" s="134">
        <v>95</v>
      </c>
      <c r="AC30" s="134">
        <v>243</v>
      </c>
      <c r="AD30" s="134">
        <v>137</v>
      </c>
      <c r="AE30" s="134">
        <v>339</v>
      </c>
      <c r="AF30" s="134">
        <v>191</v>
      </c>
      <c r="AG30" s="134">
        <v>385</v>
      </c>
      <c r="AH30" s="134">
        <v>263</v>
      </c>
      <c r="AI30" s="134">
        <v>554</v>
      </c>
      <c r="AJ30" s="134">
        <v>441</v>
      </c>
      <c r="AK30" s="134">
        <v>730</v>
      </c>
      <c r="AL30" s="134">
        <v>560</v>
      </c>
      <c r="AM30" s="134">
        <v>610</v>
      </c>
      <c r="AN30" s="134">
        <v>696</v>
      </c>
      <c r="AO30" s="134">
        <v>537</v>
      </c>
      <c r="AP30" s="134">
        <v>973</v>
      </c>
    </row>
    <row r="31" spans="1:42" s="210" customFormat="1" ht="22.5" customHeight="1">
      <c r="A31" s="455">
        <v>63</v>
      </c>
      <c r="B31" s="455"/>
      <c r="C31" s="456"/>
      <c r="D31" s="311">
        <f>SUM(E31:F31)</f>
        <v>8261</v>
      </c>
      <c r="E31" s="211">
        <f t="shared" si="3"/>
        <v>4359</v>
      </c>
      <c r="F31" s="211">
        <f t="shared" si="3"/>
        <v>3902</v>
      </c>
      <c r="G31" s="211">
        <v>46</v>
      </c>
      <c r="H31" s="211">
        <v>40</v>
      </c>
      <c r="I31" s="211">
        <v>12</v>
      </c>
      <c r="J31" s="211">
        <v>5</v>
      </c>
      <c r="K31" s="211">
        <v>8</v>
      </c>
      <c r="L31" s="211">
        <v>7</v>
      </c>
      <c r="M31" s="211">
        <v>31</v>
      </c>
      <c r="N31" s="211">
        <v>10</v>
      </c>
      <c r="O31" s="211">
        <v>25</v>
      </c>
      <c r="P31" s="211">
        <v>11</v>
      </c>
      <c r="Q31" s="211">
        <v>34</v>
      </c>
      <c r="R31" s="211">
        <v>9</v>
      </c>
      <c r="S31" s="211">
        <v>29</v>
      </c>
      <c r="T31" s="211">
        <v>22</v>
      </c>
      <c r="U31" s="211">
        <v>44</v>
      </c>
      <c r="V31" s="211">
        <v>32</v>
      </c>
      <c r="W31" s="211">
        <v>80</v>
      </c>
      <c r="X31" s="211">
        <v>49</v>
      </c>
      <c r="Y31" s="211">
        <v>108</v>
      </c>
      <c r="Z31" s="211">
        <v>76</v>
      </c>
      <c r="AA31" s="211">
        <v>172</v>
      </c>
      <c r="AB31" s="211">
        <v>91</v>
      </c>
      <c r="AC31" s="211">
        <v>279</v>
      </c>
      <c r="AD31" s="211">
        <v>125</v>
      </c>
      <c r="AE31" s="211">
        <v>336</v>
      </c>
      <c r="AF31" s="211">
        <v>196</v>
      </c>
      <c r="AG31" s="211">
        <v>376</v>
      </c>
      <c r="AH31" s="211">
        <v>267</v>
      </c>
      <c r="AI31" s="211">
        <v>587</v>
      </c>
      <c r="AJ31" s="211">
        <v>389</v>
      </c>
      <c r="AK31" s="211">
        <v>824</v>
      </c>
      <c r="AL31" s="211">
        <v>684</v>
      </c>
      <c r="AM31" s="211">
        <v>728</v>
      </c>
      <c r="AN31" s="211">
        <v>817</v>
      </c>
      <c r="AO31" s="211">
        <v>640</v>
      </c>
      <c r="AP31" s="211">
        <v>1072</v>
      </c>
    </row>
    <row r="32" spans="2:39" ht="22.5" customHeight="1">
      <c r="B32" s="177" t="s">
        <v>117</v>
      </c>
      <c r="C32" s="177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15"/>
      <c r="R32" s="115"/>
      <c r="V32" s="111"/>
      <c r="AM32" s="129"/>
    </row>
    <row r="33" spans="22:39" ht="22.5" customHeight="1">
      <c r="V33" s="111"/>
      <c r="AM33" s="129"/>
    </row>
    <row r="34" spans="19:39" ht="22.5" customHeight="1">
      <c r="S34" s="22"/>
      <c r="T34" s="22"/>
      <c r="U34" s="22"/>
      <c r="V34" s="22"/>
      <c r="AM34" s="129"/>
    </row>
    <row r="35" spans="2:62" ht="22.5" customHeight="1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AG35" s="115"/>
      <c r="AH35" s="115"/>
      <c r="AI35" s="115"/>
      <c r="AJ35" s="115"/>
      <c r="AK35" s="115"/>
      <c r="AL35" s="115"/>
      <c r="AM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</row>
    <row r="36" spans="1:62" ht="22.5" customHeight="1">
      <c r="A36" s="538" t="s">
        <v>303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223"/>
      <c r="W36" s="539" t="s">
        <v>107</v>
      </c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539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</row>
    <row r="37" spans="4:61" ht="22.5" customHeight="1" thickBot="1">
      <c r="D37" s="164"/>
      <c r="E37" s="164"/>
      <c r="F37" s="164"/>
      <c r="G37" s="164"/>
      <c r="H37" s="164"/>
      <c r="I37" s="164"/>
      <c r="J37" s="164"/>
      <c r="K37" s="164"/>
      <c r="L37" s="182"/>
      <c r="M37" s="21"/>
      <c r="N37" s="21"/>
      <c r="O37" s="21"/>
      <c r="P37" s="21"/>
      <c r="Q37" s="86"/>
      <c r="R37" s="86"/>
      <c r="S37" s="86"/>
      <c r="T37" s="86"/>
      <c r="U37" s="86"/>
      <c r="V37" s="86"/>
      <c r="W37" s="187"/>
      <c r="X37" s="187"/>
      <c r="Y37" s="187"/>
      <c r="Z37" s="187"/>
      <c r="AA37" s="187"/>
      <c r="AB37" s="187"/>
      <c r="AC37" s="187"/>
      <c r="AD37" s="187"/>
      <c r="AF37" s="115"/>
      <c r="AG37" s="115"/>
      <c r="AH37" s="115"/>
      <c r="AI37" s="115"/>
      <c r="AJ37" s="115"/>
      <c r="AK37" s="115"/>
      <c r="AL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</row>
    <row r="38" spans="1:57" ht="22.5" customHeight="1">
      <c r="A38" s="495" t="s">
        <v>261</v>
      </c>
      <c r="B38" s="528"/>
      <c r="C38" s="528"/>
      <c r="D38" s="528"/>
      <c r="E38" s="529"/>
      <c r="F38" s="508" t="s">
        <v>82</v>
      </c>
      <c r="G38" s="508"/>
      <c r="H38" s="508"/>
      <c r="I38" s="508"/>
      <c r="J38" s="508"/>
      <c r="K38" s="534"/>
      <c r="L38" s="507" t="s">
        <v>253</v>
      </c>
      <c r="M38" s="508"/>
      <c r="N38" s="508"/>
      <c r="O38" s="508"/>
      <c r="P38" s="508"/>
      <c r="Q38" s="509"/>
      <c r="R38" s="508" t="s">
        <v>254</v>
      </c>
      <c r="S38" s="508"/>
      <c r="T38" s="508"/>
      <c r="U38" s="508"/>
      <c r="V38" s="111"/>
      <c r="X38" s="452" t="s">
        <v>260</v>
      </c>
      <c r="Y38" s="452"/>
      <c r="Z38" s="227"/>
      <c r="AA38" s="463" t="s">
        <v>259</v>
      </c>
      <c r="AB38" s="464"/>
      <c r="AC38" s="464"/>
      <c r="AD38" s="465"/>
      <c r="AE38" s="439" t="s">
        <v>108</v>
      </c>
      <c r="AF38" s="440"/>
      <c r="AG38" s="439" t="s">
        <v>109</v>
      </c>
      <c r="AH38" s="440"/>
      <c r="AI38" s="439" t="s">
        <v>110</v>
      </c>
      <c r="AJ38" s="440"/>
      <c r="AK38" s="439" t="s">
        <v>111</v>
      </c>
      <c r="AL38" s="440"/>
      <c r="AM38" s="439" t="s">
        <v>112</v>
      </c>
      <c r="AN38" s="440"/>
      <c r="AO38" s="439" t="s">
        <v>113</v>
      </c>
      <c r="AP38" s="461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</row>
    <row r="39" spans="1:57" ht="22.5" customHeight="1">
      <c r="A39" s="530"/>
      <c r="B39" s="530"/>
      <c r="C39" s="530"/>
      <c r="D39" s="530"/>
      <c r="E39" s="531"/>
      <c r="F39" s="526" t="s">
        <v>256</v>
      </c>
      <c r="G39" s="518"/>
      <c r="H39" s="516" t="s">
        <v>262</v>
      </c>
      <c r="I39" s="518"/>
      <c r="J39" s="520" t="s">
        <v>255</v>
      </c>
      <c r="K39" s="520"/>
      <c r="L39" s="521" t="s">
        <v>156</v>
      </c>
      <c r="M39" s="521"/>
      <c r="N39" s="518" t="s">
        <v>157</v>
      </c>
      <c r="O39" s="518"/>
      <c r="P39" s="520" t="s">
        <v>255</v>
      </c>
      <c r="Q39" s="520"/>
      <c r="R39" s="516" t="s">
        <v>256</v>
      </c>
      <c r="S39" s="519"/>
      <c r="T39" s="516" t="s">
        <v>262</v>
      </c>
      <c r="U39" s="517"/>
      <c r="W39" s="226"/>
      <c r="X39" s="453"/>
      <c r="Y39" s="453"/>
      <c r="Z39" s="222"/>
      <c r="AA39" s="524" t="s">
        <v>257</v>
      </c>
      <c r="AB39" s="522"/>
      <c r="AC39" s="447" t="s">
        <v>258</v>
      </c>
      <c r="AD39" s="522"/>
      <c r="AE39" s="437" t="s">
        <v>257</v>
      </c>
      <c r="AF39" s="437" t="s">
        <v>258</v>
      </c>
      <c r="AG39" s="437" t="s">
        <v>257</v>
      </c>
      <c r="AH39" s="437" t="s">
        <v>258</v>
      </c>
      <c r="AI39" s="437" t="s">
        <v>257</v>
      </c>
      <c r="AJ39" s="437" t="s">
        <v>258</v>
      </c>
      <c r="AK39" s="437" t="s">
        <v>257</v>
      </c>
      <c r="AL39" s="437" t="s">
        <v>258</v>
      </c>
      <c r="AM39" s="437" t="s">
        <v>257</v>
      </c>
      <c r="AN39" s="437" t="s">
        <v>258</v>
      </c>
      <c r="AO39" s="437" t="s">
        <v>257</v>
      </c>
      <c r="AP39" s="447" t="s">
        <v>258</v>
      </c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</row>
    <row r="40" spans="1:57" ht="22.5" customHeight="1">
      <c r="A40" s="530"/>
      <c r="B40" s="530"/>
      <c r="C40" s="530"/>
      <c r="D40" s="530"/>
      <c r="E40" s="531"/>
      <c r="F40" s="527"/>
      <c r="G40" s="518"/>
      <c r="H40" s="518"/>
      <c r="I40" s="518"/>
      <c r="J40" s="520"/>
      <c r="K40" s="520"/>
      <c r="L40" s="521"/>
      <c r="M40" s="521"/>
      <c r="N40" s="518"/>
      <c r="O40" s="518"/>
      <c r="P40" s="520"/>
      <c r="Q40" s="520"/>
      <c r="R40" s="516"/>
      <c r="S40" s="519"/>
      <c r="T40" s="518"/>
      <c r="U40" s="517"/>
      <c r="W40" s="226"/>
      <c r="X40" s="454"/>
      <c r="Y40" s="454"/>
      <c r="Z40" s="222"/>
      <c r="AA40" s="525"/>
      <c r="AB40" s="523"/>
      <c r="AC40" s="448"/>
      <c r="AD40" s="523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48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</row>
    <row r="41" spans="1:57" ht="22.5" customHeight="1">
      <c r="A41" s="532"/>
      <c r="B41" s="532"/>
      <c r="C41" s="532"/>
      <c r="D41" s="532"/>
      <c r="E41" s="533"/>
      <c r="F41" s="527"/>
      <c r="G41" s="518"/>
      <c r="H41" s="518"/>
      <c r="I41" s="518"/>
      <c r="J41" s="520"/>
      <c r="K41" s="520"/>
      <c r="L41" s="521"/>
      <c r="M41" s="521"/>
      <c r="N41" s="518"/>
      <c r="O41" s="518"/>
      <c r="P41" s="520"/>
      <c r="Q41" s="520"/>
      <c r="R41" s="516"/>
      <c r="S41" s="519"/>
      <c r="T41" s="518"/>
      <c r="U41" s="517"/>
      <c r="W41" s="225"/>
      <c r="X41" s="236"/>
      <c r="Y41" s="237"/>
      <c r="Z41" s="228"/>
      <c r="AA41" s="178"/>
      <c r="AB41" s="224"/>
      <c r="AC41" s="178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</row>
    <row r="42" spans="1:57" ht="22.5" customHeight="1">
      <c r="A42" s="178"/>
      <c r="B42" s="514" t="s">
        <v>245</v>
      </c>
      <c r="C42" s="514"/>
      <c r="D42" s="514"/>
      <c r="E42" s="515"/>
      <c r="G42" s="312">
        <f>SUM(G44,G48,G49,G52,G53,G54,G58:G67)</f>
        <v>534538</v>
      </c>
      <c r="I42" s="231">
        <v>1152325</v>
      </c>
      <c r="K42" s="50">
        <v>46.387781224914846</v>
      </c>
      <c r="M42" s="51">
        <v>89.2</v>
      </c>
      <c r="N42" s="188"/>
      <c r="O42" s="212">
        <v>4197.39</v>
      </c>
      <c r="P42" s="189"/>
      <c r="Q42" s="52">
        <v>2.1</v>
      </c>
      <c r="S42" s="53">
        <v>5992.6</v>
      </c>
      <c r="U42" s="79">
        <v>274.5</v>
      </c>
      <c r="X42" s="510" t="s">
        <v>265</v>
      </c>
      <c r="Y42" s="510"/>
      <c r="Z42" s="222"/>
      <c r="AA42" s="111"/>
      <c r="AB42" s="314">
        <f>SUM(AB44:AB60)</f>
        <v>828</v>
      </c>
      <c r="AC42" s="313"/>
      <c r="AD42" s="314">
        <f>SUM(AD44:AD60)</f>
        <v>3085</v>
      </c>
      <c r="AE42" s="314">
        <f>SUM(AE44:AE60)</f>
        <v>767</v>
      </c>
      <c r="AF42" s="314">
        <f>SUM(AF44:AF60)</f>
        <v>2432</v>
      </c>
      <c r="AG42" s="314">
        <f>SUM(AG44:AG60)</f>
        <v>27</v>
      </c>
      <c r="AH42" s="314">
        <f>SUM(AH44:AH60)</f>
        <v>215</v>
      </c>
      <c r="AI42" s="314" t="s">
        <v>264</v>
      </c>
      <c r="AJ42" s="314">
        <f aca="true" t="shared" si="4" ref="AJ42:AP42">SUM(AJ44:AJ60)</f>
        <v>21</v>
      </c>
      <c r="AK42" s="314">
        <f t="shared" si="4"/>
        <v>17</v>
      </c>
      <c r="AL42" s="314">
        <f t="shared" si="4"/>
        <v>99</v>
      </c>
      <c r="AM42" s="314">
        <f t="shared" si="4"/>
        <v>2</v>
      </c>
      <c r="AN42" s="314">
        <f t="shared" si="4"/>
        <v>174</v>
      </c>
      <c r="AO42" s="314">
        <f t="shared" si="4"/>
        <v>15</v>
      </c>
      <c r="AP42" s="314">
        <f t="shared" si="4"/>
        <v>144</v>
      </c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22.5" customHeight="1">
      <c r="A43" s="111"/>
      <c r="B43" s="111"/>
      <c r="C43" s="111"/>
      <c r="D43" s="111"/>
      <c r="E43" s="222"/>
      <c r="G43" s="111"/>
      <c r="M43" s="194"/>
      <c r="N43" s="193"/>
      <c r="U43" s="195"/>
      <c r="X43" s="238"/>
      <c r="Y43" s="239"/>
      <c r="Z43" s="222"/>
      <c r="AA43" s="111"/>
      <c r="AB43" s="190"/>
      <c r="AC43" s="111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22.5" customHeight="1">
      <c r="A44" s="111"/>
      <c r="B44" s="111"/>
      <c r="C44" s="481" t="s">
        <v>282</v>
      </c>
      <c r="D44" s="444"/>
      <c r="E44" s="482"/>
      <c r="G44" s="191">
        <v>334630</v>
      </c>
      <c r="I44" s="191">
        <v>430481</v>
      </c>
      <c r="K44" s="196">
        <v>77.73397664472996</v>
      </c>
      <c r="M44" s="197">
        <v>49.4</v>
      </c>
      <c r="O44" s="192">
        <v>438.09</v>
      </c>
      <c r="Q44" s="193">
        <v>10.6</v>
      </c>
      <c r="S44" s="181">
        <v>6773.9</v>
      </c>
      <c r="U44" s="198">
        <v>919.7</v>
      </c>
      <c r="X44" s="435" t="s">
        <v>266</v>
      </c>
      <c r="Y44" s="436"/>
      <c r="Z44" s="222"/>
      <c r="AA44" s="111"/>
      <c r="AB44" s="190">
        <v>366</v>
      </c>
      <c r="AC44" s="111"/>
      <c r="AD44" s="190">
        <v>1474</v>
      </c>
      <c r="AE44" s="190">
        <v>336</v>
      </c>
      <c r="AF44" s="190">
        <v>1175</v>
      </c>
      <c r="AG44" s="190">
        <v>14</v>
      </c>
      <c r="AH44" s="190">
        <v>94</v>
      </c>
      <c r="AI44" s="190" t="s">
        <v>240</v>
      </c>
      <c r="AJ44" s="190">
        <v>4</v>
      </c>
      <c r="AK44" s="190">
        <v>11</v>
      </c>
      <c r="AL44" s="190">
        <v>68</v>
      </c>
      <c r="AM44" s="190" t="s">
        <v>240</v>
      </c>
      <c r="AN44" s="190">
        <v>48</v>
      </c>
      <c r="AO44" s="190">
        <v>5</v>
      </c>
      <c r="AP44" s="190">
        <v>85</v>
      </c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57" ht="22.5" customHeight="1">
      <c r="A45" s="111"/>
      <c r="B45" s="111"/>
      <c r="C45" s="483">
        <v>1</v>
      </c>
      <c r="D45" s="483"/>
      <c r="E45" s="484"/>
      <c r="G45" s="191">
        <v>322986</v>
      </c>
      <c r="I45" s="199" t="s">
        <v>240</v>
      </c>
      <c r="K45" s="200" t="s">
        <v>240</v>
      </c>
      <c r="M45" s="201">
        <v>48.1</v>
      </c>
      <c r="N45" s="193"/>
      <c r="O45" s="196" t="s">
        <v>240</v>
      </c>
      <c r="Q45" s="196" t="s">
        <v>240</v>
      </c>
      <c r="S45" s="181">
        <v>6714.9</v>
      </c>
      <c r="U45" s="202" t="s">
        <v>240</v>
      </c>
      <c r="X45" s="435" t="s">
        <v>267</v>
      </c>
      <c r="Y45" s="436"/>
      <c r="Z45" s="222"/>
      <c r="AA45" s="111"/>
      <c r="AB45" s="190">
        <v>70</v>
      </c>
      <c r="AC45" s="111"/>
      <c r="AD45" s="190">
        <v>210</v>
      </c>
      <c r="AE45" s="190">
        <v>69</v>
      </c>
      <c r="AF45" s="190">
        <v>183</v>
      </c>
      <c r="AG45" s="190">
        <v>1</v>
      </c>
      <c r="AH45" s="190">
        <v>5</v>
      </c>
      <c r="AI45" s="190" t="s">
        <v>240</v>
      </c>
      <c r="AJ45" s="190">
        <v>3</v>
      </c>
      <c r="AK45" s="190" t="s">
        <v>240</v>
      </c>
      <c r="AL45" s="190">
        <v>4</v>
      </c>
      <c r="AM45" s="190" t="s">
        <v>240</v>
      </c>
      <c r="AN45" s="190">
        <v>10</v>
      </c>
      <c r="AO45" s="190" t="s">
        <v>240</v>
      </c>
      <c r="AP45" s="190">
        <v>5</v>
      </c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</row>
    <row r="46" spans="1:42" ht="22.5" customHeight="1">
      <c r="A46" s="111"/>
      <c r="B46" s="111"/>
      <c r="C46" s="483">
        <v>2</v>
      </c>
      <c r="D46" s="483"/>
      <c r="E46" s="484"/>
      <c r="G46" s="191">
        <v>6183</v>
      </c>
      <c r="I46" s="199" t="s">
        <v>240</v>
      </c>
      <c r="K46" s="200" t="s">
        <v>240</v>
      </c>
      <c r="M46" s="201">
        <v>0.9</v>
      </c>
      <c r="N46" s="193"/>
      <c r="O46" s="196" t="s">
        <v>240</v>
      </c>
      <c r="Q46" s="196" t="s">
        <v>240</v>
      </c>
      <c r="S46" s="181">
        <v>6870</v>
      </c>
      <c r="U46" s="202" t="s">
        <v>240</v>
      </c>
      <c r="X46" s="435" t="s">
        <v>268</v>
      </c>
      <c r="Y46" s="436"/>
      <c r="Z46" s="222"/>
      <c r="AA46" s="111"/>
      <c r="AB46" s="190">
        <v>92</v>
      </c>
      <c r="AC46" s="111"/>
      <c r="AD46" s="190">
        <v>328</v>
      </c>
      <c r="AE46" s="190">
        <v>92</v>
      </c>
      <c r="AF46" s="190">
        <v>272</v>
      </c>
      <c r="AG46" s="190" t="s">
        <v>240</v>
      </c>
      <c r="AH46" s="190">
        <v>26</v>
      </c>
      <c r="AI46" s="190" t="s">
        <v>240</v>
      </c>
      <c r="AJ46" s="190">
        <v>3</v>
      </c>
      <c r="AK46" s="190" t="s">
        <v>240</v>
      </c>
      <c r="AL46" s="190">
        <v>8</v>
      </c>
      <c r="AM46" s="190" t="s">
        <v>240</v>
      </c>
      <c r="AN46" s="190">
        <v>12</v>
      </c>
      <c r="AO46" s="190" t="s">
        <v>240</v>
      </c>
      <c r="AP46" s="190">
        <v>7</v>
      </c>
    </row>
    <row r="47" spans="1:42" ht="22.5" customHeight="1">
      <c r="A47" s="111"/>
      <c r="B47" s="111"/>
      <c r="C47" s="483">
        <v>3</v>
      </c>
      <c r="D47" s="483"/>
      <c r="E47" s="484"/>
      <c r="G47" s="191">
        <v>5461</v>
      </c>
      <c r="I47" s="199" t="s">
        <v>240</v>
      </c>
      <c r="K47" s="200" t="s">
        <v>240</v>
      </c>
      <c r="M47" s="201">
        <v>0.4</v>
      </c>
      <c r="N47" s="193"/>
      <c r="O47" s="196" t="s">
        <v>240</v>
      </c>
      <c r="Q47" s="196" t="s">
        <v>240</v>
      </c>
      <c r="S47" s="181">
        <v>13652.5</v>
      </c>
      <c r="U47" s="202" t="s">
        <v>240</v>
      </c>
      <c r="X47" s="435" t="s">
        <v>269</v>
      </c>
      <c r="Y47" s="436"/>
      <c r="Z47" s="222"/>
      <c r="AA47" s="111"/>
      <c r="AB47" s="190">
        <v>5</v>
      </c>
      <c r="AC47" s="111"/>
      <c r="AD47" s="190">
        <v>29</v>
      </c>
      <c r="AE47" s="190">
        <v>4</v>
      </c>
      <c r="AF47" s="190">
        <v>17</v>
      </c>
      <c r="AG47" s="190">
        <v>1</v>
      </c>
      <c r="AH47" s="190">
        <v>7</v>
      </c>
      <c r="AI47" s="190" t="s">
        <v>240</v>
      </c>
      <c r="AJ47" s="190" t="s">
        <v>240</v>
      </c>
      <c r="AK47" s="190" t="s">
        <v>240</v>
      </c>
      <c r="AL47" s="190">
        <v>3</v>
      </c>
      <c r="AM47" s="190" t="s">
        <v>240</v>
      </c>
      <c r="AN47" s="190" t="s">
        <v>240</v>
      </c>
      <c r="AO47" s="190" t="s">
        <v>240</v>
      </c>
      <c r="AP47" s="190">
        <v>2</v>
      </c>
    </row>
    <row r="48" spans="1:42" ht="22.5" customHeight="1">
      <c r="A48" s="111"/>
      <c r="B48" s="111"/>
      <c r="C48" s="481" t="s">
        <v>283</v>
      </c>
      <c r="D48" s="444"/>
      <c r="E48" s="482"/>
      <c r="G48" s="191">
        <v>16009</v>
      </c>
      <c r="I48" s="191">
        <v>50582</v>
      </c>
      <c r="K48" s="196">
        <v>31.649598671464158</v>
      </c>
      <c r="M48" s="201">
        <v>3</v>
      </c>
      <c r="N48" s="193"/>
      <c r="O48" s="192">
        <v>144.73</v>
      </c>
      <c r="Q48" s="196">
        <v>2.1</v>
      </c>
      <c r="S48" s="181">
        <v>5336.3</v>
      </c>
      <c r="U48" s="198">
        <v>349.5</v>
      </c>
      <c r="X48" s="435" t="s">
        <v>270</v>
      </c>
      <c r="Y48" s="436"/>
      <c r="Z48" s="222"/>
      <c r="AA48" s="111"/>
      <c r="AB48" s="190">
        <v>1</v>
      </c>
      <c r="AC48" s="111"/>
      <c r="AD48" s="190">
        <v>5</v>
      </c>
      <c r="AE48" s="190">
        <v>1</v>
      </c>
      <c r="AF48" s="190">
        <v>2</v>
      </c>
      <c r="AG48" s="190" t="s">
        <v>240</v>
      </c>
      <c r="AH48" s="190" t="s">
        <v>240</v>
      </c>
      <c r="AI48" s="190" t="s">
        <v>240</v>
      </c>
      <c r="AJ48" s="190" t="s">
        <v>240</v>
      </c>
      <c r="AK48" s="190" t="s">
        <v>240</v>
      </c>
      <c r="AL48" s="190">
        <v>1</v>
      </c>
      <c r="AM48" s="190" t="s">
        <v>240</v>
      </c>
      <c r="AN48" s="190" t="s">
        <v>240</v>
      </c>
      <c r="AO48" s="190" t="s">
        <v>240</v>
      </c>
      <c r="AP48" s="190">
        <v>2</v>
      </c>
    </row>
    <row r="49" spans="1:42" ht="22.5" customHeight="1">
      <c r="A49" s="111"/>
      <c r="B49" s="111"/>
      <c r="C49" s="481" t="s">
        <v>284</v>
      </c>
      <c r="D49" s="444"/>
      <c r="E49" s="482"/>
      <c r="G49" s="229">
        <v>33284</v>
      </c>
      <c r="I49" s="191">
        <v>106041</v>
      </c>
      <c r="K49" s="196">
        <v>31.387859412868607</v>
      </c>
      <c r="M49" s="197">
        <v>6.6</v>
      </c>
      <c r="N49" s="193"/>
      <c r="O49" s="192">
        <v>374.72</v>
      </c>
      <c r="Q49" s="196">
        <v>1.8</v>
      </c>
      <c r="S49" s="181">
        <v>5043</v>
      </c>
      <c r="U49" s="198">
        <v>283</v>
      </c>
      <c r="X49" s="435" t="s">
        <v>271</v>
      </c>
      <c r="Y49" s="436"/>
      <c r="Z49" s="222"/>
      <c r="AA49" s="111"/>
      <c r="AB49" s="190">
        <v>96</v>
      </c>
      <c r="AC49" s="111"/>
      <c r="AD49" s="190">
        <v>381</v>
      </c>
      <c r="AE49" s="190">
        <v>86</v>
      </c>
      <c r="AF49" s="190">
        <v>282</v>
      </c>
      <c r="AG49" s="190">
        <v>7</v>
      </c>
      <c r="AH49" s="190">
        <v>39</v>
      </c>
      <c r="AI49" s="190" t="s">
        <v>240</v>
      </c>
      <c r="AJ49" s="190">
        <v>11</v>
      </c>
      <c r="AK49" s="190" t="s">
        <v>240</v>
      </c>
      <c r="AL49" s="190">
        <v>3</v>
      </c>
      <c r="AM49" s="190">
        <v>2</v>
      </c>
      <c r="AN49" s="190">
        <v>39</v>
      </c>
      <c r="AO49" s="190">
        <v>1</v>
      </c>
      <c r="AP49" s="190">
        <v>7</v>
      </c>
    </row>
    <row r="50" spans="1:42" ht="22.5" customHeight="1">
      <c r="A50" s="111"/>
      <c r="B50" s="111"/>
      <c r="C50" s="483">
        <v>1</v>
      </c>
      <c r="D50" s="483"/>
      <c r="E50" s="484"/>
      <c r="G50" s="191">
        <v>27675</v>
      </c>
      <c r="I50" s="199" t="s">
        <v>240</v>
      </c>
      <c r="K50" s="200" t="s">
        <v>240</v>
      </c>
      <c r="M50" s="201">
        <v>5</v>
      </c>
      <c r="N50" s="193"/>
      <c r="O50" s="196" t="s">
        <v>240</v>
      </c>
      <c r="Q50" s="196" t="s">
        <v>240</v>
      </c>
      <c r="S50" s="181">
        <v>5535</v>
      </c>
      <c r="U50" s="202" t="s">
        <v>240</v>
      </c>
      <c r="X50" s="435" t="s">
        <v>272</v>
      </c>
      <c r="Y50" s="436"/>
      <c r="Z50" s="222"/>
      <c r="AA50" s="111"/>
      <c r="AB50" s="190">
        <v>3</v>
      </c>
      <c r="AC50" s="111"/>
      <c r="AD50" s="190">
        <v>18</v>
      </c>
      <c r="AE50" s="190">
        <v>3</v>
      </c>
      <c r="AF50" s="190">
        <v>13</v>
      </c>
      <c r="AG50" s="190" t="s">
        <v>240</v>
      </c>
      <c r="AH50" s="190" t="s">
        <v>240</v>
      </c>
      <c r="AI50" s="190" t="s">
        <v>240</v>
      </c>
      <c r="AJ50" s="190" t="s">
        <v>240</v>
      </c>
      <c r="AK50" s="190" t="s">
        <v>240</v>
      </c>
      <c r="AL50" s="190">
        <v>2</v>
      </c>
      <c r="AM50" s="190" t="s">
        <v>240</v>
      </c>
      <c r="AN50" s="190">
        <v>2</v>
      </c>
      <c r="AO50" s="190" t="s">
        <v>240</v>
      </c>
      <c r="AP50" s="190">
        <v>1</v>
      </c>
    </row>
    <row r="51" spans="1:42" ht="22.5" customHeight="1">
      <c r="A51" s="111"/>
      <c r="B51" s="111"/>
      <c r="C51" s="483">
        <v>2</v>
      </c>
      <c r="D51" s="483"/>
      <c r="E51" s="484"/>
      <c r="G51" s="191">
        <v>5609</v>
      </c>
      <c r="I51" s="199" t="s">
        <v>240</v>
      </c>
      <c r="K51" s="200" t="s">
        <v>240</v>
      </c>
      <c r="M51" s="201">
        <v>1.6</v>
      </c>
      <c r="N51" s="193"/>
      <c r="O51" s="196" t="s">
        <v>240</v>
      </c>
      <c r="Q51" s="196" t="s">
        <v>240</v>
      </c>
      <c r="S51" s="181">
        <v>3505.6</v>
      </c>
      <c r="U51" s="202" t="s">
        <v>240</v>
      </c>
      <c r="X51" s="435" t="s">
        <v>273</v>
      </c>
      <c r="Y51" s="436"/>
      <c r="Z51" s="222"/>
      <c r="AA51" s="111"/>
      <c r="AB51" s="190">
        <v>32</v>
      </c>
      <c r="AC51" s="111"/>
      <c r="AD51" s="190">
        <v>56</v>
      </c>
      <c r="AE51" s="190">
        <v>31</v>
      </c>
      <c r="AF51" s="190">
        <v>52</v>
      </c>
      <c r="AG51" s="190" t="s">
        <v>240</v>
      </c>
      <c r="AH51" s="190" t="s">
        <v>240</v>
      </c>
      <c r="AI51" s="190" t="s">
        <v>240</v>
      </c>
      <c r="AJ51" s="190" t="s">
        <v>240</v>
      </c>
      <c r="AK51" s="190">
        <v>1</v>
      </c>
      <c r="AL51" s="190">
        <v>1</v>
      </c>
      <c r="AM51" s="190" t="s">
        <v>240</v>
      </c>
      <c r="AN51" s="190">
        <v>3</v>
      </c>
      <c r="AO51" s="190" t="s">
        <v>240</v>
      </c>
      <c r="AP51" s="190" t="s">
        <v>240</v>
      </c>
    </row>
    <row r="52" spans="1:42" ht="22.5" customHeight="1">
      <c r="A52" s="111"/>
      <c r="B52" s="111"/>
      <c r="C52" s="481" t="s">
        <v>285</v>
      </c>
      <c r="D52" s="444"/>
      <c r="E52" s="482"/>
      <c r="G52" s="191">
        <v>14019</v>
      </c>
      <c r="I52" s="191">
        <v>31843</v>
      </c>
      <c r="K52" s="196">
        <v>44.02537449360927</v>
      </c>
      <c r="M52" s="201">
        <v>2.2</v>
      </c>
      <c r="N52" s="193"/>
      <c r="O52" s="150">
        <v>271.23</v>
      </c>
      <c r="Q52" s="196">
        <v>0.8</v>
      </c>
      <c r="S52" s="181">
        <v>6372.3</v>
      </c>
      <c r="U52" s="198">
        <v>117.4</v>
      </c>
      <c r="X52" s="315"/>
      <c r="Y52" s="240"/>
      <c r="Z52" s="222"/>
      <c r="AA52" s="111"/>
      <c r="AB52" s="190"/>
      <c r="AC52" s="111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</row>
    <row r="53" spans="1:42" ht="22.5" customHeight="1">
      <c r="A53" s="111"/>
      <c r="B53" s="111"/>
      <c r="C53" s="481" t="s">
        <v>286</v>
      </c>
      <c r="D53" s="444"/>
      <c r="E53" s="482"/>
      <c r="G53" s="229">
        <v>6102</v>
      </c>
      <c r="I53" s="142">
        <v>25860</v>
      </c>
      <c r="K53" s="150">
        <v>34.3</v>
      </c>
      <c r="M53" s="194">
        <v>1.7</v>
      </c>
      <c r="N53" s="193"/>
      <c r="O53" s="192">
        <v>247.39</v>
      </c>
      <c r="Q53" s="196">
        <v>0.7</v>
      </c>
      <c r="S53" s="181">
        <v>3589.4</v>
      </c>
      <c r="U53" s="198">
        <v>104.5</v>
      </c>
      <c r="X53" s="435" t="s">
        <v>274</v>
      </c>
      <c r="Y53" s="436"/>
      <c r="Z53" s="222"/>
      <c r="AA53" s="111"/>
      <c r="AB53" s="190">
        <v>8</v>
      </c>
      <c r="AC53" s="111"/>
      <c r="AD53" s="190">
        <v>71</v>
      </c>
      <c r="AE53" s="190">
        <v>7</v>
      </c>
      <c r="AF53" s="190">
        <v>26</v>
      </c>
      <c r="AG53" s="190" t="s">
        <v>239</v>
      </c>
      <c r="AH53" s="190">
        <v>4</v>
      </c>
      <c r="AI53" s="190" t="s">
        <v>239</v>
      </c>
      <c r="AJ53" s="190" t="s">
        <v>239</v>
      </c>
      <c r="AK53" s="190">
        <v>1</v>
      </c>
      <c r="AL53" s="190" t="s">
        <v>239</v>
      </c>
      <c r="AM53" s="190" t="s">
        <v>239</v>
      </c>
      <c r="AN53" s="190">
        <v>40</v>
      </c>
      <c r="AO53" s="190" t="s">
        <v>239</v>
      </c>
      <c r="AP53" s="190">
        <v>1</v>
      </c>
    </row>
    <row r="54" spans="1:42" ht="22.5" customHeight="1">
      <c r="A54" s="111"/>
      <c r="B54" s="111"/>
      <c r="C54" s="481" t="s">
        <v>287</v>
      </c>
      <c r="D54" s="444"/>
      <c r="E54" s="482"/>
      <c r="G54" s="191">
        <v>25591</v>
      </c>
      <c r="I54" s="191">
        <v>68630</v>
      </c>
      <c r="K54" s="196">
        <v>37.288357860993735</v>
      </c>
      <c r="M54" s="197">
        <v>5</v>
      </c>
      <c r="N54" s="193"/>
      <c r="O54" s="192">
        <v>152.03</v>
      </c>
      <c r="Q54" s="196">
        <v>3.3</v>
      </c>
      <c r="S54" s="181">
        <v>5118.2</v>
      </c>
      <c r="U54" s="198">
        <v>451.4</v>
      </c>
      <c r="X54" s="435" t="s">
        <v>275</v>
      </c>
      <c r="Y54" s="436"/>
      <c r="Z54" s="222"/>
      <c r="AA54" s="111"/>
      <c r="AB54" s="190">
        <v>38</v>
      </c>
      <c r="AC54" s="111"/>
      <c r="AD54" s="190">
        <v>121</v>
      </c>
      <c r="AE54" s="190">
        <v>38</v>
      </c>
      <c r="AF54" s="190">
        <v>111</v>
      </c>
      <c r="AG54" s="190" t="s">
        <v>239</v>
      </c>
      <c r="AH54" s="190" t="s">
        <v>239</v>
      </c>
      <c r="AI54" s="190" t="s">
        <v>239</v>
      </c>
      <c r="AJ54" s="190" t="s">
        <v>239</v>
      </c>
      <c r="AK54" s="190" t="s">
        <v>239</v>
      </c>
      <c r="AL54" s="190" t="s">
        <v>239</v>
      </c>
      <c r="AM54" s="190" t="s">
        <v>239</v>
      </c>
      <c r="AN54" s="190">
        <v>6</v>
      </c>
      <c r="AO54" s="190" t="s">
        <v>239</v>
      </c>
      <c r="AP54" s="190">
        <v>4</v>
      </c>
    </row>
    <row r="55" spans="1:42" ht="22.5" customHeight="1">
      <c r="A55" s="111"/>
      <c r="B55" s="111"/>
      <c r="C55" s="483">
        <v>1</v>
      </c>
      <c r="D55" s="483"/>
      <c r="E55" s="484"/>
      <c r="G55" s="191">
        <v>10533</v>
      </c>
      <c r="I55" s="199" t="s">
        <v>239</v>
      </c>
      <c r="K55" s="200" t="s">
        <v>239</v>
      </c>
      <c r="M55" s="201">
        <v>2.4</v>
      </c>
      <c r="N55" s="193"/>
      <c r="O55" s="196" t="s">
        <v>239</v>
      </c>
      <c r="Q55" s="196" t="s">
        <v>239</v>
      </c>
      <c r="S55" s="181">
        <v>4388.8</v>
      </c>
      <c r="U55" s="202" t="s">
        <v>239</v>
      </c>
      <c r="X55" s="435" t="s">
        <v>276</v>
      </c>
      <c r="Y55" s="436"/>
      <c r="Z55" s="222"/>
      <c r="AA55" s="111"/>
      <c r="AB55" s="190">
        <v>62</v>
      </c>
      <c r="AC55" s="111"/>
      <c r="AD55" s="190">
        <v>193</v>
      </c>
      <c r="AE55" s="190">
        <v>60</v>
      </c>
      <c r="AF55" s="190">
        <v>177</v>
      </c>
      <c r="AG55" s="190">
        <v>1</v>
      </c>
      <c r="AH55" s="190">
        <v>8</v>
      </c>
      <c r="AI55" s="190" t="s">
        <v>239</v>
      </c>
      <c r="AJ55" s="190" t="s">
        <v>239</v>
      </c>
      <c r="AK55" s="190">
        <v>1</v>
      </c>
      <c r="AL55" s="190">
        <v>4</v>
      </c>
      <c r="AM55" s="190" t="s">
        <v>239</v>
      </c>
      <c r="AN55" s="190">
        <v>4</v>
      </c>
      <c r="AO55" s="190" t="s">
        <v>239</v>
      </c>
      <c r="AP55" s="190" t="s">
        <v>239</v>
      </c>
    </row>
    <row r="56" spans="1:42" ht="22.5" customHeight="1">
      <c r="A56" s="111"/>
      <c r="B56" s="111"/>
      <c r="C56" s="483">
        <v>2</v>
      </c>
      <c r="D56" s="483"/>
      <c r="E56" s="484"/>
      <c r="G56" s="191">
        <v>9046</v>
      </c>
      <c r="I56" s="199" t="s">
        <v>239</v>
      </c>
      <c r="K56" s="200" t="s">
        <v>239</v>
      </c>
      <c r="M56" s="201">
        <v>1.5</v>
      </c>
      <c r="N56" s="193"/>
      <c r="O56" s="196" t="s">
        <v>239</v>
      </c>
      <c r="Q56" s="196" t="s">
        <v>239</v>
      </c>
      <c r="S56" s="181">
        <v>6030.7</v>
      </c>
      <c r="U56" s="202" t="s">
        <v>239</v>
      </c>
      <c r="X56" s="435" t="s">
        <v>277</v>
      </c>
      <c r="Y56" s="436"/>
      <c r="Z56" s="222"/>
      <c r="AA56" s="111"/>
      <c r="AB56" s="190">
        <v>25</v>
      </c>
      <c r="AC56" s="111"/>
      <c r="AD56" s="190">
        <v>104</v>
      </c>
      <c r="AE56" s="190">
        <v>21</v>
      </c>
      <c r="AF56" s="190">
        <v>53</v>
      </c>
      <c r="AG56" s="190">
        <v>1</v>
      </c>
      <c r="AH56" s="190">
        <v>29</v>
      </c>
      <c r="AI56" s="190" t="s">
        <v>239</v>
      </c>
      <c r="AJ56" s="190" t="s">
        <v>239</v>
      </c>
      <c r="AK56" s="190" t="s">
        <v>239</v>
      </c>
      <c r="AL56" s="190">
        <v>3</v>
      </c>
      <c r="AM56" s="190" t="s">
        <v>239</v>
      </c>
      <c r="AN56" s="190">
        <v>5</v>
      </c>
      <c r="AO56" s="190">
        <v>3</v>
      </c>
      <c r="AP56" s="190">
        <v>14</v>
      </c>
    </row>
    <row r="57" spans="1:42" ht="22.5" customHeight="1">
      <c r="A57" s="111"/>
      <c r="B57" s="111"/>
      <c r="C57" s="483">
        <v>3</v>
      </c>
      <c r="D57" s="483"/>
      <c r="E57" s="484"/>
      <c r="G57" s="191">
        <v>6012</v>
      </c>
      <c r="I57" s="199" t="s">
        <v>239</v>
      </c>
      <c r="K57" s="200" t="s">
        <v>239</v>
      </c>
      <c r="M57" s="201">
        <v>1.1</v>
      </c>
      <c r="N57" s="193"/>
      <c r="O57" s="196" t="s">
        <v>239</v>
      </c>
      <c r="Q57" s="196" t="s">
        <v>239</v>
      </c>
      <c r="S57" s="181">
        <v>5465.5</v>
      </c>
      <c r="U57" s="202" t="s">
        <v>239</v>
      </c>
      <c r="X57" s="435" t="s">
        <v>278</v>
      </c>
      <c r="Y57" s="436"/>
      <c r="Z57" s="222"/>
      <c r="AA57" s="111"/>
      <c r="AB57" s="190">
        <v>7</v>
      </c>
      <c r="AC57" s="111"/>
      <c r="AD57" s="190">
        <v>35</v>
      </c>
      <c r="AE57" s="190">
        <v>1</v>
      </c>
      <c r="AF57" s="190">
        <v>16</v>
      </c>
      <c r="AG57" s="190" t="s">
        <v>239</v>
      </c>
      <c r="AH57" s="190" t="s">
        <v>239</v>
      </c>
      <c r="AI57" s="190" t="s">
        <v>239</v>
      </c>
      <c r="AJ57" s="190" t="s">
        <v>239</v>
      </c>
      <c r="AK57" s="190" t="s">
        <v>239</v>
      </c>
      <c r="AL57" s="190" t="s">
        <v>239</v>
      </c>
      <c r="AM57" s="190" t="s">
        <v>239</v>
      </c>
      <c r="AN57" s="190">
        <v>3</v>
      </c>
      <c r="AO57" s="190">
        <v>6</v>
      </c>
      <c r="AP57" s="190">
        <v>16</v>
      </c>
    </row>
    <row r="58" spans="1:42" ht="22.5" customHeight="1">
      <c r="A58" s="111"/>
      <c r="B58" s="111"/>
      <c r="C58" s="481" t="s">
        <v>288</v>
      </c>
      <c r="D58" s="444"/>
      <c r="E58" s="482"/>
      <c r="G58" s="191">
        <v>9870</v>
      </c>
      <c r="I58" s="191">
        <v>28789</v>
      </c>
      <c r="K58" s="196">
        <v>34.283927889124314</v>
      </c>
      <c r="M58" s="201">
        <v>2.5</v>
      </c>
      <c r="N58" s="193"/>
      <c r="O58" s="192">
        <v>81.04</v>
      </c>
      <c r="Q58" s="193">
        <v>3.1</v>
      </c>
      <c r="S58" s="181">
        <v>3948</v>
      </c>
      <c r="U58" s="198">
        <v>355.2</v>
      </c>
      <c r="X58" s="435" t="s">
        <v>279</v>
      </c>
      <c r="Y58" s="436"/>
      <c r="Z58" s="222"/>
      <c r="AA58" s="111"/>
      <c r="AB58" s="190">
        <v>9</v>
      </c>
      <c r="AC58" s="111"/>
      <c r="AD58" s="190">
        <v>28</v>
      </c>
      <c r="AE58" s="190">
        <v>7</v>
      </c>
      <c r="AF58" s="190">
        <v>24</v>
      </c>
      <c r="AG58" s="190">
        <v>2</v>
      </c>
      <c r="AH58" s="190">
        <v>2</v>
      </c>
      <c r="AI58" s="190" t="s">
        <v>239</v>
      </c>
      <c r="AJ58" s="190" t="s">
        <v>239</v>
      </c>
      <c r="AK58" s="190" t="s">
        <v>239</v>
      </c>
      <c r="AL58" s="190" t="s">
        <v>239</v>
      </c>
      <c r="AM58" s="190" t="s">
        <v>239</v>
      </c>
      <c r="AN58" s="190">
        <v>2</v>
      </c>
      <c r="AO58" s="190" t="s">
        <v>239</v>
      </c>
      <c r="AP58" s="190" t="s">
        <v>239</v>
      </c>
    </row>
    <row r="59" spans="1:42" ht="22.5" customHeight="1">
      <c r="A59" s="111"/>
      <c r="B59" s="111"/>
      <c r="C59" s="481" t="s">
        <v>289</v>
      </c>
      <c r="D59" s="444"/>
      <c r="E59" s="482"/>
      <c r="G59" s="229">
        <v>12376</v>
      </c>
      <c r="I59" s="191">
        <v>52585</v>
      </c>
      <c r="K59" s="196">
        <v>23.53522867737948</v>
      </c>
      <c r="M59" s="197">
        <v>2.6</v>
      </c>
      <c r="N59" s="193"/>
      <c r="O59" s="192">
        <v>59.75</v>
      </c>
      <c r="Q59" s="193">
        <v>4.4</v>
      </c>
      <c r="S59" s="181">
        <v>4760</v>
      </c>
      <c r="U59" s="198">
        <v>880.1</v>
      </c>
      <c r="X59" s="435" t="s">
        <v>280</v>
      </c>
      <c r="Y59" s="436"/>
      <c r="Z59" s="222"/>
      <c r="AA59" s="111"/>
      <c r="AB59" s="190">
        <v>8</v>
      </c>
      <c r="AC59" s="111"/>
      <c r="AD59" s="190">
        <v>18</v>
      </c>
      <c r="AE59" s="190">
        <v>8</v>
      </c>
      <c r="AF59" s="190">
        <v>17</v>
      </c>
      <c r="AG59" s="190" t="s">
        <v>239</v>
      </c>
      <c r="AH59" s="190">
        <v>1</v>
      </c>
      <c r="AI59" s="190" t="s">
        <v>239</v>
      </c>
      <c r="AJ59" s="190" t="s">
        <v>239</v>
      </c>
      <c r="AK59" s="190" t="s">
        <v>239</v>
      </c>
      <c r="AL59" s="190" t="s">
        <v>239</v>
      </c>
      <c r="AM59" s="190" t="s">
        <v>239</v>
      </c>
      <c r="AN59" s="190" t="s">
        <v>239</v>
      </c>
      <c r="AO59" s="190" t="s">
        <v>239</v>
      </c>
      <c r="AP59" s="190" t="s">
        <v>239</v>
      </c>
    </row>
    <row r="60" spans="1:42" ht="22.5" customHeight="1">
      <c r="A60" s="111"/>
      <c r="B60" s="111"/>
      <c r="C60" s="481" t="s">
        <v>290</v>
      </c>
      <c r="D60" s="444"/>
      <c r="E60" s="482"/>
      <c r="G60" s="191">
        <v>6712</v>
      </c>
      <c r="I60" s="191">
        <v>12247</v>
      </c>
      <c r="K60" s="196">
        <v>12.764096225159266</v>
      </c>
      <c r="M60" s="201">
        <v>1.2</v>
      </c>
      <c r="N60" s="193"/>
      <c r="O60" s="204">
        <v>154.61</v>
      </c>
      <c r="Q60" s="193">
        <v>0.8</v>
      </c>
      <c r="S60" s="181">
        <v>5593.3</v>
      </c>
      <c r="U60" s="202">
        <v>79.2</v>
      </c>
      <c r="W60" s="207"/>
      <c r="X60" s="433" t="s">
        <v>281</v>
      </c>
      <c r="Y60" s="434"/>
      <c r="Z60" s="221"/>
      <c r="AA60" s="207"/>
      <c r="AB60" s="203">
        <v>6</v>
      </c>
      <c r="AC60" s="207"/>
      <c r="AD60" s="203">
        <v>14</v>
      </c>
      <c r="AE60" s="203">
        <v>3</v>
      </c>
      <c r="AF60" s="203">
        <v>12</v>
      </c>
      <c r="AG60" s="203" t="s">
        <v>239</v>
      </c>
      <c r="AH60" s="203" t="s">
        <v>239</v>
      </c>
      <c r="AI60" s="203" t="s">
        <v>239</v>
      </c>
      <c r="AJ60" s="203" t="s">
        <v>239</v>
      </c>
      <c r="AK60" s="203">
        <v>3</v>
      </c>
      <c r="AL60" s="203">
        <v>2</v>
      </c>
      <c r="AM60" s="203" t="s">
        <v>239</v>
      </c>
      <c r="AN60" s="203" t="s">
        <v>239</v>
      </c>
      <c r="AO60" s="203" t="s">
        <v>239</v>
      </c>
      <c r="AP60" s="203" t="s">
        <v>239</v>
      </c>
    </row>
    <row r="61" spans="1:29" ht="22.5" customHeight="1">
      <c r="A61" s="111"/>
      <c r="B61" s="111"/>
      <c r="C61" s="481" t="s">
        <v>291</v>
      </c>
      <c r="D61" s="444"/>
      <c r="E61" s="482"/>
      <c r="G61" s="191">
        <v>7162</v>
      </c>
      <c r="I61" s="191">
        <v>14423</v>
      </c>
      <c r="K61" s="196">
        <v>13.619853570409813</v>
      </c>
      <c r="M61" s="201">
        <v>1.7</v>
      </c>
      <c r="N61" s="193"/>
      <c r="O61" s="204">
        <v>13.74</v>
      </c>
      <c r="Q61" s="193">
        <v>12.4</v>
      </c>
      <c r="R61" s="115"/>
      <c r="S61" s="181">
        <v>4212.9</v>
      </c>
      <c r="T61" s="115"/>
      <c r="U61" s="202">
        <v>1049.7</v>
      </c>
      <c r="V61" s="115"/>
      <c r="W61" s="115"/>
      <c r="X61" s="115"/>
      <c r="Y61" s="115"/>
      <c r="Z61" s="115"/>
      <c r="AA61" s="115"/>
      <c r="AB61" s="115"/>
      <c r="AC61" s="115"/>
    </row>
    <row r="62" spans="1:31" ht="22.5" customHeight="1">
      <c r="A62" s="111"/>
      <c r="B62" s="111"/>
      <c r="C62" s="481" t="s">
        <v>292</v>
      </c>
      <c r="D62" s="444"/>
      <c r="E62" s="482"/>
      <c r="G62" s="191">
        <v>7818</v>
      </c>
      <c r="I62" s="191">
        <v>12321</v>
      </c>
      <c r="K62" s="196">
        <v>63.45264183102021</v>
      </c>
      <c r="M62" s="201">
        <v>2.3</v>
      </c>
      <c r="N62" s="193"/>
      <c r="O62" s="192">
        <v>9.67</v>
      </c>
      <c r="Q62" s="193">
        <v>23.8</v>
      </c>
      <c r="S62" s="181">
        <v>3399.1</v>
      </c>
      <c r="U62" s="198">
        <v>1274.1</v>
      </c>
      <c r="X62" s="115" t="s">
        <v>120</v>
      </c>
      <c r="Z62" s="129"/>
      <c r="AA62" s="129"/>
      <c r="AB62" s="129"/>
      <c r="AC62" s="129"/>
      <c r="AD62" s="129"/>
      <c r="AE62" s="129"/>
    </row>
    <row r="63" spans="1:21" ht="22.5" customHeight="1">
      <c r="A63" s="111"/>
      <c r="B63" s="111"/>
      <c r="C63" s="481" t="s">
        <v>293</v>
      </c>
      <c r="D63" s="444"/>
      <c r="E63" s="482"/>
      <c r="G63" s="191">
        <v>22082</v>
      </c>
      <c r="I63" s="191">
        <v>36080</v>
      </c>
      <c r="K63" s="196">
        <v>61.20288248337029</v>
      </c>
      <c r="M63" s="201">
        <v>3.9</v>
      </c>
      <c r="N63" s="193"/>
      <c r="O63" s="192">
        <v>13.45</v>
      </c>
      <c r="Q63" s="193">
        <v>29</v>
      </c>
      <c r="S63" s="181">
        <v>5662.1</v>
      </c>
      <c r="U63" s="198">
        <v>2682.5</v>
      </c>
    </row>
    <row r="64" spans="1:21" ht="22.5" customHeight="1">
      <c r="A64" s="111"/>
      <c r="B64" s="111"/>
      <c r="C64" s="481" t="s">
        <v>294</v>
      </c>
      <c r="D64" s="444"/>
      <c r="E64" s="482"/>
      <c r="G64" s="191">
        <v>8011</v>
      </c>
      <c r="I64" s="191">
        <v>24591</v>
      </c>
      <c r="K64" s="196">
        <v>32.57695905005896</v>
      </c>
      <c r="M64" s="201">
        <v>1.8</v>
      </c>
      <c r="N64" s="193"/>
      <c r="O64" s="192">
        <v>110.8</v>
      </c>
      <c r="Q64" s="193">
        <v>1.6</v>
      </c>
      <c r="S64" s="181">
        <v>4450.6</v>
      </c>
      <c r="U64" s="198">
        <v>221.9</v>
      </c>
    </row>
    <row r="65" spans="1:21" ht="22.5" customHeight="1">
      <c r="A65" s="111"/>
      <c r="B65" s="111"/>
      <c r="C65" s="481" t="s">
        <v>295</v>
      </c>
      <c r="D65" s="444"/>
      <c r="E65" s="482"/>
      <c r="G65" s="191">
        <v>5032</v>
      </c>
      <c r="I65" s="191">
        <v>11961</v>
      </c>
      <c r="K65" s="196">
        <v>42.070061031686315</v>
      </c>
      <c r="M65" s="201">
        <v>1</v>
      </c>
      <c r="N65" s="193"/>
      <c r="O65" s="192">
        <v>26.98</v>
      </c>
      <c r="Q65" s="193">
        <v>3.7</v>
      </c>
      <c r="S65" s="181">
        <v>5032</v>
      </c>
      <c r="U65" s="198">
        <v>443.3</v>
      </c>
    </row>
    <row r="66" spans="1:21" ht="22.5" customHeight="1">
      <c r="A66" s="111"/>
      <c r="B66" s="111"/>
      <c r="C66" s="481" t="s">
        <v>296</v>
      </c>
      <c r="D66" s="444"/>
      <c r="E66" s="482"/>
      <c r="G66" s="191">
        <v>19948</v>
      </c>
      <c r="I66" s="191">
        <v>23032</v>
      </c>
      <c r="K66" s="205">
        <v>86.6099340048628</v>
      </c>
      <c r="M66" s="201">
        <v>3.3</v>
      </c>
      <c r="N66" s="193"/>
      <c r="O66" s="192">
        <v>20.31</v>
      </c>
      <c r="Q66" s="188">
        <v>16.2</v>
      </c>
      <c r="S66" s="189">
        <v>6044.8</v>
      </c>
      <c r="U66" s="206">
        <v>1134</v>
      </c>
    </row>
    <row r="67" spans="1:21" ht="22.5" customHeight="1">
      <c r="A67" s="207"/>
      <c r="B67" s="207"/>
      <c r="C67" s="511" t="s">
        <v>297</v>
      </c>
      <c r="D67" s="512"/>
      <c r="E67" s="513"/>
      <c r="G67" s="230">
        <v>5892</v>
      </c>
      <c r="H67" s="207"/>
      <c r="I67" s="230">
        <v>14953</v>
      </c>
      <c r="J67" s="207"/>
      <c r="K67" s="232">
        <v>39.40346418778841</v>
      </c>
      <c r="L67" s="207"/>
      <c r="M67" s="208">
        <v>1</v>
      </c>
      <c r="N67" s="233"/>
      <c r="O67" s="209">
        <v>115.57</v>
      </c>
      <c r="P67" s="207"/>
      <c r="Q67" s="233">
        <v>0.9</v>
      </c>
      <c r="R67" s="207"/>
      <c r="S67" s="234">
        <v>5892</v>
      </c>
      <c r="T67" s="207"/>
      <c r="U67" s="235">
        <v>129.4</v>
      </c>
    </row>
    <row r="68" spans="2:7" ht="22.5" customHeight="1">
      <c r="B68" s="150" t="s">
        <v>118</v>
      </c>
      <c r="E68" s="111"/>
      <c r="F68" s="178"/>
      <c r="G68" s="111"/>
    </row>
    <row r="69" ht="22.5" customHeight="1">
      <c r="B69" s="150" t="s">
        <v>119</v>
      </c>
    </row>
    <row r="75" spans="2:3" ht="22.5" customHeight="1">
      <c r="B75" s="115"/>
      <c r="C75" s="115"/>
    </row>
  </sheetData>
  <sheetProtection/>
  <mergeCells count="130">
    <mergeCell ref="F38:K38"/>
    <mergeCell ref="C48:E48"/>
    <mergeCell ref="C47:E47"/>
    <mergeCell ref="C46:E46"/>
    <mergeCell ref="C45:E45"/>
    <mergeCell ref="C44:E44"/>
    <mergeCell ref="X45:Y45"/>
    <mergeCell ref="R38:U38"/>
    <mergeCell ref="C55:E55"/>
    <mergeCell ref="C54:E54"/>
    <mergeCell ref="C53:E53"/>
    <mergeCell ref="C52:E52"/>
    <mergeCell ref="C51:E51"/>
    <mergeCell ref="C50:E50"/>
    <mergeCell ref="F39:G41"/>
    <mergeCell ref="A38:E41"/>
    <mergeCell ref="C49:E49"/>
    <mergeCell ref="AC39:AD40"/>
    <mergeCell ref="AA39:AB40"/>
    <mergeCell ref="X54:Y54"/>
    <mergeCell ref="X53:Y53"/>
    <mergeCell ref="X51:Y51"/>
    <mergeCell ref="X50:Y50"/>
    <mergeCell ref="X49:Y49"/>
    <mergeCell ref="X48:Y48"/>
    <mergeCell ref="X47:Y47"/>
    <mergeCell ref="X46:Y46"/>
    <mergeCell ref="A36:U36"/>
    <mergeCell ref="B42:E42"/>
    <mergeCell ref="T39:U41"/>
    <mergeCell ref="R39:S41"/>
    <mergeCell ref="P39:Q41"/>
    <mergeCell ref="H39:I41"/>
    <mergeCell ref="N39:O41"/>
    <mergeCell ref="L39:M41"/>
    <mergeCell ref="J39:K41"/>
    <mergeCell ref="L38:Q38"/>
    <mergeCell ref="X44:Y44"/>
    <mergeCell ref="X42:Y42"/>
    <mergeCell ref="C67:E67"/>
    <mergeCell ref="C66:E66"/>
    <mergeCell ref="C65:E65"/>
    <mergeCell ref="C64:E64"/>
    <mergeCell ref="C63:E63"/>
    <mergeCell ref="C62:E62"/>
    <mergeCell ref="C61:E61"/>
    <mergeCell ref="C60:E60"/>
    <mergeCell ref="AG8:AI8"/>
    <mergeCell ref="L6:N7"/>
    <mergeCell ref="A1:B1"/>
    <mergeCell ref="A5:E7"/>
    <mergeCell ref="A8:E8"/>
    <mergeCell ref="A27:C28"/>
    <mergeCell ref="B3:AM3"/>
    <mergeCell ref="AM5:AP7"/>
    <mergeCell ref="A25:AP25"/>
    <mergeCell ref="D9:E9"/>
    <mergeCell ref="O13:Q13"/>
    <mergeCell ref="O10:Q10"/>
    <mergeCell ref="O11:Q11"/>
    <mergeCell ref="AG5:AI7"/>
    <mergeCell ref="X6:AF6"/>
    <mergeCell ref="I6:K7"/>
    <mergeCell ref="O6:Q7"/>
    <mergeCell ref="O8:Q8"/>
    <mergeCell ref="R6:T7"/>
    <mergeCell ref="C59:E59"/>
    <mergeCell ref="C58:E58"/>
    <mergeCell ref="C57:E57"/>
    <mergeCell ref="C56:E56"/>
    <mergeCell ref="X8:Z8"/>
    <mergeCell ref="O12:Q12"/>
    <mergeCell ref="L8:N8"/>
    <mergeCell ref="O20:Q20"/>
    <mergeCell ref="O18:Q18"/>
    <mergeCell ref="O16:Q16"/>
    <mergeCell ref="AJ8:AL8"/>
    <mergeCell ref="R8:T8"/>
    <mergeCell ref="U8:W8"/>
    <mergeCell ref="AJ5:AL7"/>
    <mergeCell ref="AA8:AC8"/>
    <mergeCell ref="AD8:AF8"/>
    <mergeCell ref="X7:Z7"/>
    <mergeCell ref="AA7:AC7"/>
    <mergeCell ref="AD7:AF7"/>
    <mergeCell ref="O5:AF5"/>
    <mergeCell ref="AA38:AD38"/>
    <mergeCell ref="O17:Q17"/>
    <mergeCell ref="O14:Q14"/>
    <mergeCell ref="O15:Q15"/>
    <mergeCell ref="O9:Q9"/>
    <mergeCell ref="B2:U2"/>
    <mergeCell ref="F5:N5"/>
    <mergeCell ref="F6:H7"/>
    <mergeCell ref="F8:H8"/>
    <mergeCell ref="I8:K8"/>
    <mergeCell ref="O19:Q19"/>
    <mergeCell ref="B24:R24"/>
    <mergeCell ref="X38:Y40"/>
    <mergeCell ref="A31:C31"/>
    <mergeCell ref="W36:AP36"/>
    <mergeCell ref="A30:C30"/>
    <mergeCell ref="A29:C29"/>
    <mergeCell ref="AO38:AP38"/>
    <mergeCell ref="AM27:AN27"/>
    <mergeCell ref="AI39:AI40"/>
    <mergeCell ref="U6:W7"/>
    <mergeCell ref="AO27:AP27"/>
    <mergeCell ref="AP39:AP40"/>
    <mergeCell ref="AO39:AO40"/>
    <mergeCell ref="AN39:AN40"/>
    <mergeCell ref="AM39:AM40"/>
    <mergeCell ref="AJ39:AJ40"/>
    <mergeCell ref="AI38:AJ38"/>
    <mergeCell ref="AK38:AL38"/>
    <mergeCell ref="AM38:AN38"/>
    <mergeCell ref="AH39:AH40"/>
    <mergeCell ref="AG39:AG40"/>
    <mergeCell ref="AE39:AE40"/>
    <mergeCell ref="AG38:AH38"/>
    <mergeCell ref="AE38:AF38"/>
    <mergeCell ref="AL39:AL40"/>
    <mergeCell ref="AK39:AK40"/>
    <mergeCell ref="AF39:AF40"/>
    <mergeCell ref="X60:Y60"/>
    <mergeCell ref="X59:Y59"/>
    <mergeCell ref="X58:Y58"/>
    <mergeCell ref="X57:Y57"/>
    <mergeCell ref="X56:Y56"/>
    <mergeCell ref="X55:Y5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2013-06-18T07:24:09Z</cp:lastPrinted>
  <dcterms:created xsi:type="dcterms:W3CDTF">1997-12-02T04:37:42Z</dcterms:created>
  <dcterms:modified xsi:type="dcterms:W3CDTF">2013-06-18T07:24:28Z</dcterms:modified>
  <cp:category/>
  <cp:version/>
  <cp:contentType/>
  <cp:contentStatus/>
</cp:coreProperties>
</file>