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9585" windowHeight="9045" tabRatio="674" activeTab="4"/>
  </bookViews>
  <sheets>
    <sheet name="010" sheetId="1" r:id="rId1"/>
    <sheet name="012" sheetId="2" r:id="rId2"/>
    <sheet name="014" sheetId="3" r:id="rId3"/>
    <sheet name="016" sheetId="4" r:id="rId4"/>
    <sheet name="018" sheetId="5" r:id="rId5"/>
    <sheet name="020" sheetId="6" r:id="rId6"/>
    <sheet name="022" sheetId="7" r:id="rId7"/>
  </sheets>
  <definedNames/>
  <calcPr fullCalcOnLoad="1"/>
</workbook>
</file>

<file path=xl/sharedStrings.xml><?xml version="1.0" encoding="utf-8"?>
<sst xmlns="http://schemas.openxmlformats.org/spreadsheetml/2006/main" count="1113" uniqueCount="372">
  <si>
    <t>男</t>
  </si>
  <si>
    <t>女</t>
  </si>
  <si>
    <t>…</t>
  </si>
  <si>
    <t>人口構成比</t>
  </si>
  <si>
    <t>性比（女100人　　に対する男）</t>
  </si>
  <si>
    <t>増　加　数</t>
  </si>
  <si>
    <t>増　加　率</t>
  </si>
  <si>
    <t>増  加  数</t>
  </si>
  <si>
    <t>増  加  率</t>
  </si>
  <si>
    <t>人</t>
  </si>
  <si>
    <t>％</t>
  </si>
  <si>
    <t>世帯</t>
  </si>
  <si>
    <t>k㎡</t>
  </si>
  <si>
    <t>総　　　数</t>
  </si>
  <si>
    <t>市　　　部</t>
  </si>
  <si>
    <t>郡　　　部</t>
  </si>
  <si>
    <t>加　　　賀</t>
  </si>
  <si>
    <t>能　　　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</si>
  <si>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</si>
  <si>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</si>
  <si>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</si>
  <si>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</si>
  <si>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</si>
  <si>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</si>
  <si>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</si>
  <si>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</si>
  <si>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</si>
  <si>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</si>
  <si>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</si>
  <si>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</si>
  <si>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</si>
  <si>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</si>
  <si>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</si>
  <si>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</si>
  <si>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</si>
  <si>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</si>
  <si>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</si>
  <si>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</si>
  <si>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</si>
  <si>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</si>
  <si>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</si>
  <si>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</si>
  <si>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</si>
  <si>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</si>
  <si>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</si>
  <si>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</si>
  <si>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</si>
  <si>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</si>
  <si>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</si>
  <si>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</si>
  <si>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</si>
  <si>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</si>
  <si>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</si>
  <si>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</si>
  <si>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</si>
  <si>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</si>
  <si>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</si>
  <si>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</si>
  <si>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</si>
  <si>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</si>
  <si>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</si>
  <si>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</si>
  <si>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</si>
  <si>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</si>
  <si>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</si>
  <si>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</si>
  <si>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</si>
  <si>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世帯</t>
  </si>
  <si>
    <t>資料　総務庁統計局「国勢調査報告」</t>
  </si>
  <si>
    <t>０～４歳</t>
  </si>
  <si>
    <t>５～９歳</t>
  </si>
  <si>
    <t>年齢不詳</t>
  </si>
  <si>
    <t>年　　　次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</si>
  <si>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</si>
  <si>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</si>
  <si>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</si>
  <si>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</si>
  <si>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</si>
  <si>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</si>
  <si>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件</t>
  </si>
  <si>
    <t>※</t>
  </si>
  <si>
    <t>平成 元 年</t>
  </si>
  <si>
    <t>市 町 村 別</t>
  </si>
  <si>
    <t>出　　　生</t>
  </si>
  <si>
    <t>死　　　亡</t>
  </si>
  <si>
    <t>死　　　産</t>
  </si>
  <si>
    <t>婚　　　姻</t>
  </si>
  <si>
    <t>離　　　婚</t>
  </si>
  <si>
    <t>自然増加</t>
  </si>
  <si>
    <t>社会増加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</si>
  <si>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</si>
  <si>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</si>
  <si>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</si>
  <si>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</si>
  <si>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</si>
  <si>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</si>
  <si>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乳児死亡</t>
  </si>
  <si>
    <t>件</t>
  </si>
  <si>
    <t>県　　計</t>
  </si>
  <si>
    <t>地　　域</t>
  </si>
  <si>
    <t>人　　　　　　　口</t>
  </si>
  <si>
    <t>全域に対する人口集中地区の割合（％）</t>
  </si>
  <si>
    <t>計</t>
  </si>
  <si>
    <t>総　数</t>
  </si>
  <si>
    <t>（単位：人）</t>
  </si>
  <si>
    <t>総　　　　　数</t>
  </si>
  <si>
    <t>人口集中　　　　地　　区　　　　　（人）</t>
  </si>
  <si>
    <t>市町村　　　　　　全　域　　　　　（人）</t>
  </si>
  <si>
    <t>県計</t>
  </si>
  <si>
    <t>総人口</t>
  </si>
  <si>
    <t>総人口</t>
  </si>
  <si>
    <t>人口集中　　　　地　　区　　　　　</t>
  </si>
  <si>
    <t>資料　石川県衛生総務課調</t>
  </si>
  <si>
    <t>山中町</t>
  </si>
  <si>
    <t>能都町</t>
  </si>
  <si>
    <t>85 才以上</t>
  </si>
  <si>
    <t>中国</t>
  </si>
  <si>
    <t>その他</t>
  </si>
  <si>
    <t>市町村別</t>
  </si>
  <si>
    <t>（単位　人）</t>
  </si>
  <si>
    <t>資料　石川県統計情報課</t>
  </si>
  <si>
    <t>資料　石川県衛生総務課、石川県統計情報課</t>
  </si>
  <si>
    <t>明治20年</t>
  </si>
  <si>
    <t>平成5年　1月</t>
  </si>
  <si>
    <t>6年　1月</t>
  </si>
  <si>
    <t>16 人  口</t>
  </si>
  <si>
    <t>人  口 17</t>
  </si>
  <si>
    <t>人</t>
  </si>
  <si>
    <t>18 人　口</t>
  </si>
  <si>
    <t>人　口 19</t>
  </si>
  <si>
    <t>出　  　生</t>
  </si>
  <si>
    <t xml:space="preserve"> 死   　亡</t>
  </si>
  <si>
    <t>う　   　ち</t>
  </si>
  <si>
    <t>乳 児 死 亡</t>
  </si>
  <si>
    <t>資料　石川県衛生総務課、統計情報課調</t>
  </si>
  <si>
    <t/>
  </si>
  <si>
    <t>％</t>
  </si>
  <si>
    <t>4・10・１　　　世  帯  数</t>
  </si>
  <si>
    <t>5・10・１　　　世  帯  数</t>
  </si>
  <si>
    <r>
      <t xml:space="preserve">一世帯当たり　　　人 </t>
    </r>
    <r>
      <rPr>
        <sz val="12"/>
        <rFont val="ＭＳ 明朝"/>
        <family val="1"/>
      </rPr>
      <t xml:space="preserve">      員</t>
    </r>
  </si>
  <si>
    <r>
      <t>人 口 密 度　　（</t>
    </r>
    <r>
      <rPr>
        <sz val="12"/>
        <rFont val="ＭＳ 明朝"/>
        <family val="1"/>
      </rPr>
      <t>1k㎡当たり）</t>
    </r>
  </si>
  <si>
    <t>総  　数</t>
  </si>
  <si>
    <t>　　明治15年～昭和35年は各年末現在、昭和19年は2月22日現在人口（人口調査）、昭和20年は11月1日現在（人口調査）、昭和21年は4月26日現在人口（人口調査）、昭和36年以降は10月1日現在の推計人口である。</t>
  </si>
  <si>
    <t>　　※のある年（国勢調査の施行年）は10月1日現在である。</t>
  </si>
  <si>
    <t>資料　石川県統計情報課調</t>
  </si>
  <si>
    <t>年　  　次</t>
  </si>
  <si>
    <t>面　　　積   　  (4.10.1）</t>
  </si>
  <si>
    <t>昭和40年</t>
  </si>
  <si>
    <t>平成2年</t>
  </si>
  <si>
    <t>自然増加率</t>
  </si>
  <si>
    <t>社会増加率</t>
  </si>
  <si>
    <t>う　ち</t>
  </si>
  <si>
    <t>15　 人口集中地区別人口、面積及び人口密度（平成2年10月１日現在)</t>
  </si>
  <si>
    <t>16　　市町村別居住外国人登録状況（平成5年10月1日現在）</t>
  </si>
  <si>
    <t>平成3年</t>
  </si>
  <si>
    <t>月別</t>
  </si>
  <si>
    <t>出　生</t>
  </si>
  <si>
    <t>死　　　　　　亡</t>
  </si>
  <si>
    <t>死産</t>
  </si>
  <si>
    <t>婚姻</t>
  </si>
  <si>
    <t>離婚</t>
  </si>
  <si>
    <t>総数</t>
  </si>
  <si>
    <t>男</t>
  </si>
  <si>
    <t>女</t>
  </si>
  <si>
    <t>うち乳児死亡</t>
  </si>
  <si>
    <t>計</t>
  </si>
  <si>
    <t>　　　1　　月</t>
  </si>
  <si>
    <t>韓国・朝　鮮</t>
  </si>
  <si>
    <t>韓国・朝鮮</t>
  </si>
  <si>
    <t>22 人　口</t>
  </si>
  <si>
    <t>人　口 23</t>
  </si>
  <si>
    <r>
      <t>（3）月別人口自然動態（平成</t>
    </r>
    <r>
      <rPr>
        <sz val="12"/>
        <rFont val="ＭＳ 明朝"/>
        <family val="1"/>
      </rPr>
      <t>5年）</t>
    </r>
  </si>
  <si>
    <t>（4）年齢階級別死亡数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</si>
  <si>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</si>
  <si>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</si>
  <si>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</si>
  <si>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</si>
  <si>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</si>
  <si>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</si>
  <si>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</si>
  <si>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</si>
  <si>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</si>
  <si>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</si>
  <si>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</si>
  <si>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</si>
  <si>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</si>
  <si>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</si>
  <si>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</si>
  <si>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</si>
  <si>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</si>
  <si>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</si>
  <si>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面　　　　　積　（k㎡）</t>
  </si>
  <si>
    <t>人口密度（１k㎡当たり）</t>
  </si>
  <si>
    <t>市町村　　　　　　全　域　　　　　</t>
  </si>
  <si>
    <t>アメリカ</t>
  </si>
  <si>
    <t>フィリピン</t>
  </si>
  <si>
    <t>Ⅰ</t>
  </si>
  <si>
    <t>Ⅱ</t>
  </si>
  <si>
    <t>Ⅰ</t>
  </si>
  <si>
    <t>押水町</t>
  </si>
  <si>
    <t>Ⅲ</t>
  </si>
  <si>
    <t>-</t>
  </si>
  <si>
    <t>根上町</t>
  </si>
  <si>
    <t>20 人　口</t>
  </si>
  <si>
    <t>人　口 21</t>
  </si>
  <si>
    <t>（単位：人、件、％）</t>
  </si>
  <si>
    <t>死　  　産</t>
  </si>
  <si>
    <t>婚　  　姻</t>
  </si>
  <si>
    <t>離　  　婚</t>
  </si>
  <si>
    <t>自 然 増 加</t>
  </si>
  <si>
    <t>社 会 増 加</t>
  </si>
  <si>
    <t>注２　調査時点が異なるため、自然増加と社会増加を加算しても翌年の日本人人口と一致しない。</t>
  </si>
  <si>
    <t>市  町  村</t>
  </si>
  <si>
    <t>総　数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</si>
  <si>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</si>
  <si>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</si>
  <si>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</si>
  <si>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</si>
  <si>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</si>
  <si>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</si>
  <si>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</si>
  <si>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</si>
  <si>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</si>
  <si>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</si>
  <si>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</si>
  <si>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</si>
  <si>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</si>
  <si>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</si>
  <si>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</si>
  <si>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０～14歳</t>
  </si>
  <si>
    <t>15～64歳</t>
  </si>
  <si>
    <t>65歳以上</t>
  </si>
  <si>
    <t>人</t>
  </si>
  <si>
    <t>人　口 15</t>
  </si>
  <si>
    <t>市  　町　  村</t>
  </si>
  <si>
    <t>昭和45年</t>
  </si>
  <si>
    <t>昭和50年</t>
  </si>
  <si>
    <t>昭和55年</t>
  </si>
  <si>
    <t>昭和60年</t>
  </si>
  <si>
    <t>人  　口</t>
  </si>
  <si>
    <t xml:space="preserve">増 加 率 </t>
  </si>
  <si>
    <t>世 帯 数</t>
  </si>
  <si>
    <t>増 加 率</t>
  </si>
  <si>
    <t>12 人　口</t>
  </si>
  <si>
    <t>人　口 13</t>
  </si>
  <si>
    <t>市　　町　　村</t>
  </si>
  <si>
    <t>4.10.1推計人口</t>
  </si>
  <si>
    <t>5.10.1推計人口</t>
  </si>
  <si>
    <t>１ 年 間 の 人 口</t>
  </si>
  <si>
    <t>１ 年 間 の 世 帯</t>
  </si>
  <si>
    <t>人  口 11</t>
  </si>
  <si>
    <t>年　  　次</t>
  </si>
  <si>
    <t>人　　　　　　　　  　　　口</t>
  </si>
  <si>
    <t>世 帯 数</t>
  </si>
  <si>
    <t>総　  数</t>
  </si>
  <si>
    <r>
      <t>女 100人 に　　　対</t>
    </r>
    <r>
      <rPr>
        <sz val="12"/>
        <rFont val="ＭＳ 明朝"/>
        <family val="1"/>
      </rPr>
      <t xml:space="preserve"> す る 男</t>
    </r>
  </si>
  <si>
    <t>増 加 数</t>
  </si>
  <si>
    <t>増 加 率　　　（％）</t>
  </si>
  <si>
    <t>総　  数</t>
  </si>
  <si>
    <r>
      <t xml:space="preserve"> </t>
    </r>
    <r>
      <rPr>
        <sz val="12"/>
        <rFont val="ＭＳ 明朝"/>
        <family val="1"/>
      </rPr>
      <t xml:space="preserve">  33</t>
    </r>
  </si>
  <si>
    <r>
      <t xml:space="preserve"> </t>
    </r>
    <r>
      <rPr>
        <sz val="12"/>
        <rFont val="ＭＳ 明朝"/>
        <family val="1"/>
      </rPr>
      <t xml:space="preserve">  34</t>
    </r>
  </si>
  <si>
    <r>
      <t xml:space="preserve">  </t>
    </r>
    <r>
      <rPr>
        <sz val="12"/>
        <rFont val="ＭＳ 明朝"/>
        <family val="1"/>
      </rPr>
      <t xml:space="preserve">    35 ※</t>
    </r>
  </si>
  <si>
    <r>
      <t xml:space="preserve"> </t>
    </r>
    <r>
      <rPr>
        <sz val="12"/>
        <rFont val="ＭＳ 明朝"/>
        <family val="1"/>
      </rPr>
      <t xml:space="preserve">  36</t>
    </r>
  </si>
  <si>
    <r>
      <t xml:space="preserve"> </t>
    </r>
    <r>
      <rPr>
        <sz val="12"/>
        <rFont val="ＭＳ 明朝"/>
        <family val="1"/>
      </rPr>
      <t xml:space="preserve">  37</t>
    </r>
  </si>
  <si>
    <r>
      <t xml:space="preserve"> </t>
    </r>
    <r>
      <rPr>
        <sz val="12"/>
        <rFont val="ＭＳ 明朝"/>
        <family val="1"/>
      </rPr>
      <t xml:space="preserve">  ２</t>
    </r>
  </si>
  <si>
    <r>
      <t xml:space="preserve"> </t>
    </r>
    <r>
      <rPr>
        <sz val="12"/>
        <rFont val="ＭＳ 明朝"/>
        <family val="1"/>
      </rPr>
      <t xml:space="preserve">  38</t>
    </r>
  </si>
  <si>
    <r>
      <t xml:space="preserve"> </t>
    </r>
    <r>
      <rPr>
        <sz val="12"/>
        <rFont val="ＭＳ 明朝"/>
        <family val="1"/>
      </rPr>
      <t xml:space="preserve">  ３</t>
    </r>
  </si>
  <si>
    <r>
      <t xml:space="preserve"> </t>
    </r>
    <r>
      <rPr>
        <sz val="12"/>
        <rFont val="ＭＳ 明朝"/>
        <family val="1"/>
      </rPr>
      <t xml:space="preserve">  39</t>
    </r>
  </si>
  <si>
    <r>
      <t xml:space="preserve">   </t>
    </r>
    <r>
      <rPr>
        <sz val="12"/>
        <rFont val="ＭＳ 明朝"/>
        <family val="1"/>
      </rPr>
      <t>４</t>
    </r>
  </si>
  <si>
    <t xml:space="preserve">      40 ※</t>
  </si>
  <si>
    <r>
      <t xml:space="preserve"> </t>
    </r>
    <r>
      <rPr>
        <sz val="12"/>
        <rFont val="ＭＳ 明朝"/>
        <family val="1"/>
      </rPr>
      <t xml:space="preserve">  ５</t>
    </r>
  </si>
  <si>
    <r>
      <t xml:space="preserve">   4</t>
    </r>
    <r>
      <rPr>
        <sz val="12"/>
        <rFont val="ＭＳ 明朝"/>
        <family val="1"/>
      </rPr>
      <t>1</t>
    </r>
  </si>
  <si>
    <r>
      <t xml:space="preserve">  </t>
    </r>
    <r>
      <rPr>
        <sz val="12"/>
        <rFont val="ＭＳ 明朝"/>
        <family val="1"/>
      </rPr>
      <t xml:space="preserve"> ６</t>
    </r>
  </si>
  <si>
    <r>
      <t xml:space="preserve">   </t>
    </r>
    <r>
      <rPr>
        <sz val="12"/>
        <rFont val="ＭＳ 明朝"/>
        <family val="1"/>
      </rPr>
      <t>42</t>
    </r>
  </si>
  <si>
    <r>
      <t xml:space="preserve">  </t>
    </r>
    <r>
      <rPr>
        <sz val="12"/>
        <rFont val="ＭＳ 明朝"/>
        <family val="1"/>
      </rPr>
      <t xml:space="preserve"> ７</t>
    </r>
  </si>
  <si>
    <r>
      <t xml:space="preserve">   </t>
    </r>
    <r>
      <rPr>
        <sz val="12"/>
        <rFont val="ＭＳ 明朝"/>
        <family val="1"/>
      </rPr>
      <t>43</t>
    </r>
  </si>
  <si>
    <r>
      <t xml:space="preserve">  </t>
    </r>
    <r>
      <rPr>
        <sz val="12"/>
        <rFont val="ＭＳ 明朝"/>
        <family val="1"/>
      </rPr>
      <t xml:space="preserve"> ８</t>
    </r>
  </si>
  <si>
    <r>
      <t xml:space="preserve">  </t>
    </r>
    <r>
      <rPr>
        <sz val="12"/>
        <rFont val="ＭＳ 明朝"/>
        <family val="1"/>
      </rPr>
      <t xml:space="preserve"> 44</t>
    </r>
  </si>
  <si>
    <r>
      <t xml:space="preserve">   </t>
    </r>
    <r>
      <rPr>
        <sz val="12"/>
        <rFont val="ＭＳ 明朝"/>
        <family val="1"/>
      </rPr>
      <t xml:space="preserve">   ９ ※</t>
    </r>
  </si>
  <si>
    <r>
      <t xml:space="preserve"> </t>
    </r>
    <r>
      <rPr>
        <sz val="12"/>
        <rFont val="ＭＳ 明朝"/>
        <family val="1"/>
      </rPr>
      <t xml:space="preserve">     45 ※</t>
    </r>
  </si>
  <si>
    <r>
      <t xml:space="preserve">  </t>
    </r>
    <r>
      <rPr>
        <sz val="12"/>
        <rFont val="ＭＳ 明朝"/>
        <family val="1"/>
      </rPr>
      <t xml:space="preserve">  10</t>
    </r>
    <r>
      <rPr>
        <b/>
        <sz val="12"/>
        <rFont val="ＭＳ 明朝"/>
        <family val="1"/>
      </rPr>
      <t xml:space="preserve"> </t>
    </r>
  </si>
  <si>
    <r>
      <t xml:space="preserve">  </t>
    </r>
    <r>
      <rPr>
        <sz val="12"/>
        <rFont val="ＭＳ 明朝"/>
        <family val="1"/>
      </rPr>
      <t xml:space="preserve"> 46</t>
    </r>
  </si>
  <si>
    <r>
      <t xml:space="preserve">  </t>
    </r>
    <r>
      <rPr>
        <sz val="12"/>
        <rFont val="ＭＳ 明朝"/>
        <family val="1"/>
      </rPr>
      <t xml:space="preserve"> 11</t>
    </r>
  </si>
  <si>
    <r>
      <t xml:space="preserve"> </t>
    </r>
    <r>
      <rPr>
        <sz val="12"/>
        <rFont val="ＭＳ 明朝"/>
        <family val="1"/>
      </rPr>
      <t xml:space="preserve">  47</t>
    </r>
  </si>
  <si>
    <r>
      <t xml:space="preserve">  </t>
    </r>
    <r>
      <rPr>
        <sz val="12"/>
        <rFont val="ＭＳ 明朝"/>
        <family val="1"/>
      </rPr>
      <t xml:space="preserve"> 12</t>
    </r>
  </si>
  <si>
    <r>
      <t xml:space="preserve">   </t>
    </r>
    <r>
      <rPr>
        <sz val="12"/>
        <rFont val="ＭＳ 明朝"/>
        <family val="1"/>
      </rPr>
      <t>48</t>
    </r>
  </si>
  <si>
    <r>
      <t xml:space="preserve">  </t>
    </r>
    <r>
      <rPr>
        <sz val="12"/>
        <rFont val="ＭＳ 明朝"/>
        <family val="1"/>
      </rPr>
      <t xml:space="preserve"> 13</t>
    </r>
  </si>
  <si>
    <r>
      <t xml:space="preserve">  </t>
    </r>
    <r>
      <rPr>
        <sz val="12"/>
        <rFont val="ＭＳ 明朝"/>
        <family val="1"/>
      </rPr>
      <t xml:space="preserve"> 49</t>
    </r>
  </si>
  <si>
    <r>
      <t xml:space="preserve"> </t>
    </r>
    <r>
      <rPr>
        <sz val="12"/>
        <rFont val="ＭＳ 明朝"/>
        <family val="1"/>
      </rPr>
      <t xml:space="preserve">     14 ※</t>
    </r>
  </si>
  <si>
    <r>
      <t xml:space="preserve"> </t>
    </r>
    <r>
      <rPr>
        <sz val="12"/>
        <rFont val="ＭＳ 明朝"/>
        <family val="1"/>
      </rPr>
      <t xml:space="preserve">     50 ※</t>
    </r>
  </si>
  <si>
    <r>
      <t xml:space="preserve"> </t>
    </r>
    <r>
      <rPr>
        <sz val="12"/>
        <rFont val="ＭＳ 明朝"/>
        <family val="1"/>
      </rPr>
      <t xml:space="preserve">  51</t>
    </r>
  </si>
  <si>
    <r>
      <t xml:space="preserve">  </t>
    </r>
    <r>
      <rPr>
        <sz val="12"/>
        <rFont val="ＭＳ 明朝"/>
        <family val="1"/>
      </rPr>
      <t xml:space="preserve"> 52</t>
    </r>
  </si>
  <si>
    <r>
      <t xml:space="preserve"> </t>
    </r>
    <r>
      <rPr>
        <sz val="12"/>
        <rFont val="ＭＳ 明朝"/>
        <family val="1"/>
      </rPr>
      <t xml:space="preserve">  53</t>
    </r>
  </si>
  <si>
    <r>
      <t xml:space="preserve">  </t>
    </r>
    <r>
      <rPr>
        <sz val="12"/>
        <rFont val="ＭＳ 明朝"/>
        <family val="1"/>
      </rPr>
      <t xml:space="preserve"> 54</t>
    </r>
  </si>
  <si>
    <t xml:space="preserve">      ５ ※</t>
  </si>
  <si>
    <r>
      <t xml:space="preserve">  </t>
    </r>
    <r>
      <rPr>
        <sz val="12"/>
        <rFont val="ＭＳ 明朝"/>
        <family val="1"/>
      </rPr>
      <t xml:space="preserve">    55 ※</t>
    </r>
  </si>
  <si>
    <r>
      <t xml:space="preserve"> </t>
    </r>
    <r>
      <rPr>
        <sz val="12"/>
        <rFont val="ＭＳ 明朝"/>
        <family val="1"/>
      </rPr>
      <t xml:space="preserve">  56</t>
    </r>
  </si>
  <si>
    <r>
      <t xml:space="preserve"> </t>
    </r>
    <r>
      <rPr>
        <sz val="12"/>
        <rFont val="ＭＳ 明朝"/>
        <family val="1"/>
      </rPr>
      <t xml:space="preserve">  ７</t>
    </r>
  </si>
  <si>
    <r>
      <t xml:space="preserve">  </t>
    </r>
    <r>
      <rPr>
        <sz val="12"/>
        <rFont val="ＭＳ 明朝"/>
        <family val="1"/>
      </rPr>
      <t xml:space="preserve"> 57</t>
    </r>
  </si>
  <si>
    <r>
      <t xml:space="preserve">   </t>
    </r>
    <r>
      <rPr>
        <sz val="12"/>
        <rFont val="ＭＳ 明朝"/>
        <family val="1"/>
      </rPr>
      <t>８</t>
    </r>
  </si>
  <si>
    <r>
      <t xml:space="preserve">  </t>
    </r>
    <r>
      <rPr>
        <sz val="12"/>
        <rFont val="ＭＳ 明朝"/>
        <family val="1"/>
      </rPr>
      <t xml:space="preserve"> 58</t>
    </r>
  </si>
  <si>
    <r>
      <t xml:space="preserve"> </t>
    </r>
    <r>
      <rPr>
        <sz val="12"/>
        <rFont val="ＭＳ 明朝"/>
        <family val="1"/>
      </rPr>
      <t xml:space="preserve">  ９</t>
    </r>
  </si>
  <si>
    <r>
      <t xml:space="preserve">  </t>
    </r>
    <r>
      <rPr>
        <sz val="12"/>
        <rFont val="ＭＳ 明朝"/>
        <family val="1"/>
      </rPr>
      <t xml:space="preserve"> 59</t>
    </r>
  </si>
  <si>
    <r>
      <t xml:space="preserve"> </t>
    </r>
    <r>
      <rPr>
        <sz val="12"/>
        <rFont val="ＭＳ 明朝"/>
        <family val="1"/>
      </rPr>
      <t xml:space="preserve">     10 ※</t>
    </r>
  </si>
  <si>
    <r>
      <t xml:space="preserve">    </t>
    </r>
    <r>
      <rPr>
        <sz val="12"/>
        <rFont val="ＭＳ 明朝"/>
        <family val="1"/>
      </rPr>
      <t xml:space="preserve">  60 ※</t>
    </r>
  </si>
  <si>
    <r>
      <t xml:space="preserve">  </t>
    </r>
    <r>
      <rPr>
        <sz val="12"/>
        <rFont val="ＭＳ 明朝"/>
        <family val="1"/>
      </rPr>
      <t xml:space="preserve"> 61</t>
    </r>
  </si>
  <si>
    <r>
      <t xml:space="preserve"> </t>
    </r>
    <r>
      <rPr>
        <sz val="12"/>
        <rFont val="ＭＳ 明朝"/>
        <family val="1"/>
      </rPr>
      <t xml:space="preserve">  11</t>
    </r>
  </si>
  <si>
    <r>
      <t xml:space="preserve"> </t>
    </r>
    <r>
      <rPr>
        <sz val="12"/>
        <rFont val="ＭＳ 明朝"/>
        <family val="1"/>
      </rPr>
      <t xml:space="preserve">  12</t>
    </r>
  </si>
  <si>
    <r>
      <t xml:space="preserve">  </t>
    </r>
    <r>
      <rPr>
        <sz val="12"/>
        <rFont val="ＭＳ 明朝"/>
        <family val="1"/>
      </rPr>
      <t xml:space="preserve"> 62</t>
    </r>
  </si>
  <si>
    <r>
      <t xml:space="preserve"> </t>
    </r>
    <r>
      <rPr>
        <sz val="12"/>
        <rFont val="ＭＳ 明朝"/>
        <family val="1"/>
      </rPr>
      <t xml:space="preserve">  13</t>
    </r>
  </si>
  <si>
    <r>
      <t xml:space="preserve">   </t>
    </r>
    <r>
      <rPr>
        <sz val="12"/>
        <rFont val="ＭＳ 明朝"/>
        <family val="1"/>
      </rPr>
      <t>63</t>
    </r>
  </si>
  <si>
    <r>
      <t xml:space="preserve"> </t>
    </r>
    <r>
      <rPr>
        <sz val="12"/>
        <rFont val="ＭＳ 明朝"/>
        <family val="1"/>
      </rPr>
      <t xml:space="preserve">  14</t>
    </r>
  </si>
  <si>
    <r>
      <t>平 成</t>
    </r>
    <r>
      <rPr>
        <sz val="12"/>
        <rFont val="ＭＳ 明朝"/>
        <family val="1"/>
      </rPr>
      <t xml:space="preserve"> 元 年</t>
    </r>
  </si>
  <si>
    <t xml:space="preserve">      15 ※</t>
  </si>
  <si>
    <r>
      <t xml:space="preserve">   </t>
    </r>
    <r>
      <rPr>
        <sz val="12"/>
        <rFont val="ＭＳ 明朝"/>
        <family val="1"/>
      </rPr>
      <t xml:space="preserve">   ２ ※</t>
    </r>
  </si>
  <si>
    <r>
      <t xml:space="preserve">  </t>
    </r>
    <r>
      <rPr>
        <sz val="12"/>
        <rFont val="ＭＳ 明朝"/>
        <family val="1"/>
      </rPr>
      <t xml:space="preserve"> ３</t>
    </r>
  </si>
  <si>
    <r>
      <t xml:space="preserve"> </t>
    </r>
    <r>
      <rPr>
        <sz val="12"/>
        <rFont val="ＭＳ 明朝"/>
        <family val="1"/>
      </rPr>
      <t xml:space="preserve">  16</t>
    </r>
  </si>
  <si>
    <r>
      <t xml:space="preserve">  </t>
    </r>
    <r>
      <rPr>
        <sz val="12"/>
        <rFont val="ＭＳ 明朝"/>
        <family val="1"/>
      </rPr>
      <t xml:space="preserve"> ４</t>
    </r>
  </si>
  <si>
    <r>
      <t xml:space="preserve"> </t>
    </r>
    <r>
      <rPr>
        <sz val="12"/>
        <rFont val="ＭＳ 明朝"/>
        <family val="1"/>
      </rPr>
      <t xml:space="preserve">  17</t>
    </r>
  </si>
  <si>
    <t xml:space="preserve">   18</t>
  </si>
  <si>
    <r>
      <t xml:space="preserve"> </t>
    </r>
    <r>
      <rPr>
        <sz val="12"/>
        <rFont val="ＭＳ 明朝"/>
        <family val="1"/>
      </rPr>
      <t xml:space="preserve">  19</t>
    </r>
  </si>
  <si>
    <r>
      <t xml:space="preserve"> </t>
    </r>
    <r>
      <rPr>
        <sz val="12"/>
        <rFont val="ＭＳ 明朝"/>
        <family val="1"/>
      </rPr>
      <t xml:space="preserve">  20</t>
    </r>
  </si>
  <si>
    <r>
      <t xml:space="preserve"> </t>
    </r>
    <r>
      <rPr>
        <sz val="12"/>
        <rFont val="ＭＳ 明朝"/>
        <family val="1"/>
      </rPr>
      <t xml:space="preserve">  21</t>
    </r>
  </si>
  <si>
    <r>
      <t xml:space="preserve">  </t>
    </r>
    <r>
      <rPr>
        <sz val="12"/>
        <rFont val="ＭＳ 明朝"/>
        <family val="1"/>
      </rPr>
      <t xml:space="preserve">    22 ※</t>
    </r>
  </si>
  <si>
    <r>
      <t xml:space="preserve"> </t>
    </r>
    <r>
      <rPr>
        <sz val="12"/>
        <rFont val="ＭＳ 明朝"/>
        <family val="1"/>
      </rPr>
      <t xml:space="preserve">  23</t>
    </r>
  </si>
  <si>
    <r>
      <t xml:space="preserve"> </t>
    </r>
    <r>
      <rPr>
        <sz val="12"/>
        <rFont val="ＭＳ 明朝"/>
        <family val="1"/>
      </rPr>
      <t xml:space="preserve">  24</t>
    </r>
  </si>
  <si>
    <r>
      <t xml:space="preserve"> </t>
    </r>
    <r>
      <rPr>
        <sz val="12"/>
        <rFont val="ＭＳ 明朝"/>
        <family val="1"/>
      </rPr>
      <t xml:space="preserve">     25 ※</t>
    </r>
  </si>
  <si>
    <r>
      <t xml:space="preserve"> </t>
    </r>
    <r>
      <rPr>
        <sz val="12"/>
        <rFont val="ＭＳ 明朝"/>
        <family val="1"/>
      </rPr>
      <t xml:space="preserve">  26</t>
    </r>
  </si>
  <si>
    <r>
      <t xml:space="preserve"> </t>
    </r>
    <r>
      <rPr>
        <sz val="12"/>
        <rFont val="ＭＳ 明朝"/>
        <family val="1"/>
      </rPr>
      <t xml:space="preserve">  27</t>
    </r>
  </si>
  <si>
    <r>
      <t xml:space="preserve"> </t>
    </r>
    <r>
      <rPr>
        <sz val="12"/>
        <rFont val="ＭＳ 明朝"/>
        <family val="1"/>
      </rPr>
      <t xml:space="preserve">  28</t>
    </r>
  </si>
  <si>
    <r>
      <t xml:space="preserve"> </t>
    </r>
    <r>
      <rPr>
        <sz val="12"/>
        <rFont val="ＭＳ 明朝"/>
        <family val="1"/>
      </rPr>
      <t xml:space="preserve">  29</t>
    </r>
  </si>
  <si>
    <t xml:space="preserve">      30 ※</t>
  </si>
  <si>
    <r>
      <t xml:space="preserve"> </t>
    </r>
    <r>
      <rPr>
        <sz val="12"/>
        <rFont val="ＭＳ 明朝"/>
        <family val="1"/>
      </rPr>
      <t xml:space="preserve">  31</t>
    </r>
  </si>
  <si>
    <t>10　人　口</t>
  </si>
  <si>
    <t>11　　市町村別推計人口・世帯数（各年10月1日現在）</t>
  </si>
  <si>
    <t>注１　面積は国土地理院の「平成4年全国都道府県市区町村別面積調」による。</t>
  </si>
  <si>
    <t>資料　石川県統計情報課「石川県の人口動態」</t>
  </si>
  <si>
    <t>13　　市町村別年齢別人口（平成5年10月１日現在）</t>
  </si>
  <si>
    <t>△0.0</t>
  </si>
  <si>
    <t>資料　総務庁統計局「国勢調査報告」</t>
  </si>
  <si>
    <t>大 正 元 年</t>
  </si>
  <si>
    <t>14 人　口</t>
  </si>
  <si>
    <t>自然増加率　　（人口千対）</t>
  </si>
  <si>
    <t>社会増加率　　（人口千対）</t>
  </si>
  <si>
    <t>（単位：人）</t>
  </si>
  <si>
    <t>江沼郡</t>
  </si>
  <si>
    <t>能美郡</t>
  </si>
  <si>
    <t>－</t>
  </si>
  <si>
    <t>総　　　　　　　　　数</t>
  </si>
  <si>
    <t>－</t>
  </si>
  <si>
    <t>石川県</t>
  </si>
  <si>
    <t xml:space="preserve">   ５</t>
  </si>
  <si>
    <t>－</t>
  </si>
  <si>
    <t>－</t>
  </si>
  <si>
    <t>昭 和 元 年</t>
  </si>
  <si>
    <r>
      <t>注　明治30、35、</t>
    </r>
    <r>
      <rPr>
        <sz val="12"/>
        <rFont val="ＭＳ 明朝"/>
        <family val="1"/>
      </rPr>
      <t>40年は不明のため、明治31、36、41年を掲載してある。</t>
    </r>
  </si>
  <si>
    <t>昭 和 32 年</t>
  </si>
  <si>
    <t>　２　「人口構成比」は四捨五入の関係で合計と内訳とが一致しない場合がある。</t>
  </si>
  <si>
    <t>＊</t>
  </si>
  <si>
    <t>注１　＊年は国勢調査人口、※印は国勢調査及び、その他は各年10月1の総務庁統計局推計人口から外国人人口（石川県国際課調）を差し引いたものである。</t>
  </si>
  <si>
    <t>１０　　人 　口 　及　 び　 世　 帯　 数　 の　 推　 移</t>
  </si>
  <si>
    <t>…</t>
  </si>
  <si>
    <t>…</t>
  </si>
  <si>
    <t>－</t>
  </si>
  <si>
    <t>－</t>
  </si>
  <si>
    <t>14　　　人　　　　　口　　　　　動　　　　　態</t>
  </si>
  <si>
    <t>（1）　　年　　次　　別　　人　　口　　動　　態</t>
  </si>
  <si>
    <r>
      <t>昭和1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</si>
  <si>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t>－</t>
  </si>
  <si>
    <t>12　　国勢調査による市町村別人口及び世帯数の推移（各年10月１日現在）</t>
  </si>
  <si>
    <t>３　　　人      　　　　　　口</t>
  </si>
  <si>
    <t>（2）　　市　　　　　町　　　　　村　　　　　別　　　　　人　　　　　口　　　　　動　　　　　態　（平成５年）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</si>
</sst>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_);[Red]\(#,##0\)"/>
    <numFmt numFmtId="195" formatCode="#,##0;&quot;△ &quot;#,##0"/>
    <numFmt numFmtId="196" formatCode="#,##0.00;&quot;△ &quot;#,##0.00"/>
    <numFmt numFmtId="197" formatCode="0.00;&quot;△ &quot;0.00"/>
    <numFmt numFmtId="198" formatCode="#,##0.000;\-#,##0.000"/>
    <numFmt numFmtId="199" formatCode="0.00_);[Red]\(0.00\)"/>
    <numFmt numFmtId="200" formatCode="0_);[Red]\(0\)"/>
    <numFmt numFmtId="201" formatCode="#,##0_ "/>
    <numFmt numFmtId="202" formatCode="0.0_ ;[Red]\-0.0\ "/>
    <numFmt numFmtId="203" formatCode="_ * #,##0_ ;_ * \-#,##0_ ;_ * &quot;&quot;_ ;_ @_ "/>
    <numFmt numFmtId="204" formatCode="0.0;&quot;△ &quot;0.0"/>
    <numFmt numFmtId="205" formatCode="0.00;[Red]0.00"/>
    <numFmt numFmtId="206" formatCode="#,##0.00_);[Red]\(#,##0.00\)"/>
    <numFmt numFmtId="207" formatCode="#,##0.000;[Red]\-#,##0.000"/>
    <numFmt numFmtId="208" formatCode="#,##0.0000;[Red]\-#,##0.0000"/>
    <numFmt numFmtId="209" formatCode="#,##0.0;&quot;△ &quot;#,##0.0"/>
    <numFmt numFmtId="210" formatCode="0;&quot;△ &quot;0"/>
    <numFmt numFmtId="211" formatCode="#,##0.0_ "/>
    <numFmt numFmtId="212" formatCode="#,##0.0"/>
    <numFmt numFmtId="213" formatCode="#,##0.000;&quot;△ &quot;#,##0.000"/>
    <numFmt numFmtId="214" formatCode="#,##0;&quot;△ &quot;__##0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sz val="12"/>
      <color indexed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705">
    <xf numFmtId="0" fontId="0" fillId="0" borderId="0" xfId="0" applyAlignment="1">
      <alignment/>
    </xf>
    <xf numFmtId="6" fontId="7" fillId="0" borderId="0" xfId="58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6" fontId="4" fillId="0" borderId="0" xfId="58" applyFont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6" fillId="0" borderId="0" xfId="49" applyFont="1" applyFill="1" applyAlignment="1" quotePrefix="1">
      <alignment vertical="top"/>
    </xf>
    <xf numFmtId="38" fontId="6" fillId="0" borderId="0" xfId="49" applyFont="1" applyFill="1" applyAlignment="1">
      <alignment horizontal="right" vertical="top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195" fontId="9" fillId="0" borderId="0" xfId="0" applyNumberFormat="1" applyFont="1" applyFill="1" applyBorder="1" applyAlignment="1">
      <alignment horizontal="center" vertical="center"/>
    </xf>
    <xf numFmtId="195" fontId="9" fillId="0" borderId="0" xfId="0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6" fillId="0" borderId="0" xfId="0" applyFont="1" applyAlignment="1">
      <alignment vertical="top"/>
    </xf>
    <xf numFmtId="38" fontId="0" fillId="0" borderId="0" xfId="49" applyFont="1" applyFill="1" applyBorder="1" applyAlignment="1" quotePrefix="1">
      <alignment horizontal="right" vertical="center"/>
    </xf>
    <xf numFmtId="38" fontId="0" fillId="0" borderId="14" xfId="49" applyFont="1" applyFill="1" applyBorder="1" applyAlignment="1">
      <alignment vertical="center"/>
    </xf>
    <xf numFmtId="195" fontId="1" fillId="0" borderId="0" xfId="0" applyNumberFormat="1" applyFont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vertical="top"/>
    </xf>
    <xf numFmtId="0" fontId="1" fillId="0" borderId="0" xfId="0" applyFont="1" applyFill="1" applyBorder="1" applyAlignment="1" applyProtection="1">
      <alignment horizontal="right" vertical="center"/>
      <protection/>
    </xf>
    <xf numFmtId="20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95" fontId="9" fillId="0" borderId="11" xfId="0" applyNumberFormat="1" applyFont="1" applyFill="1" applyBorder="1" applyAlignment="1">
      <alignment horizontal="center" vertical="center"/>
    </xf>
    <xf numFmtId="195" fontId="9" fillId="0" borderId="11" xfId="0" applyNumberFormat="1" applyFont="1" applyFill="1" applyBorder="1" applyAlignment="1">
      <alignment horizontal="right" vertical="center"/>
    </xf>
    <xf numFmtId="196" fontId="9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96" fontId="0" fillId="0" borderId="0" xfId="0" applyNumberFormat="1" applyFont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12" fillId="0" borderId="0" xfId="61" applyFont="1">
      <alignment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vertical="center"/>
      <protection/>
    </xf>
    <xf numFmtId="0" fontId="0" fillId="0" borderId="0" xfId="61" applyFont="1" applyFill="1" applyBorder="1" applyAlignment="1">
      <alignment horizontal="centerContinuous" vertical="center"/>
      <protection/>
    </xf>
    <xf numFmtId="0" fontId="0" fillId="0" borderId="14" xfId="61" applyFont="1" applyFill="1" applyBorder="1" applyAlignment="1" quotePrefix="1">
      <alignment horizontal="right"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Fill="1" applyBorder="1" applyAlignment="1" quotePrefix="1">
      <alignment horizontal="right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0" fillId="0" borderId="14" xfId="61" applyFont="1" applyBorder="1">
      <alignment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left"/>
      <protection/>
    </xf>
    <xf numFmtId="0" fontId="0" fillId="0" borderId="0" xfId="61" applyFont="1" applyBorder="1" applyAlignment="1">
      <alignment horizontal="left" vertical="center"/>
      <protection/>
    </xf>
    <xf numFmtId="37" fontId="0" fillId="0" borderId="0" xfId="61" applyNumberFormat="1" applyFont="1" applyFill="1" applyBorder="1" applyAlignment="1" applyProtection="1">
      <alignment horizontal="left" vertical="center"/>
      <protection/>
    </xf>
    <xf numFmtId="193" fontId="11" fillId="0" borderId="0" xfId="61" applyNumberFormat="1" applyFont="1" applyFill="1" applyBorder="1" applyAlignment="1" applyProtection="1" quotePrefix="1">
      <alignment horizontal="right" vertical="center"/>
      <protection/>
    </xf>
    <xf numFmtId="38" fontId="0" fillId="0" borderId="0" xfId="61" applyNumberFormat="1" applyFont="1" applyFill="1" applyBorder="1" applyAlignment="1">
      <alignment horizontal="left" vertical="center"/>
      <protection/>
    </xf>
    <xf numFmtId="193" fontId="1" fillId="0" borderId="0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distributed" vertical="center"/>
      <protection/>
    </xf>
    <xf numFmtId="37" fontId="10" fillId="0" borderId="0" xfId="61" applyNumberFormat="1" applyFont="1" applyFill="1" applyBorder="1" applyAlignment="1" applyProtection="1" quotePrefix="1">
      <alignment horizontal="right" vertical="center"/>
      <protection/>
    </xf>
    <xf numFmtId="37" fontId="9" fillId="0" borderId="0" xfId="61" applyNumberFormat="1" applyFont="1" applyFill="1" applyBorder="1" applyAlignment="1" applyProtection="1" quotePrefix="1">
      <alignment horizontal="right" vertical="center"/>
      <protection/>
    </xf>
    <xf numFmtId="186" fontId="10" fillId="0" borderId="0" xfId="61" applyNumberFormat="1" applyFont="1" applyFill="1" applyBorder="1" applyAlignment="1" applyProtection="1" quotePrefix="1">
      <alignment horizontal="right" vertical="center"/>
      <protection/>
    </xf>
    <xf numFmtId="40" fontId="10" fillId="0" borderId="0" xfId="61" applyNumberFormat="1" applyFont="1" applyFill="1" applyBorder="1" applyAlignment="1" applyProtection="1" quotePrefix="1">
      <alignment horizontal="right" vertical="center"/>
      <protection/>
    </xf>
    <xf numFmtId="205" fontId="9" fillId="0" borderId="0" xfId="61" applyNumberFormat="1" applyFont="1" applyFill="1" applyBorder="1" applyAlignment="1" applyProtection="1" quotePrefix="1">
      <alignment horizontal="right" vertical="center"/>
      <protection/>
    </xf>
    <xf numFmtId="186" fontId="10" fillId="0" borderId="0" xfId="61" applyNumberFormat="1" applyFont="1" applyFill="1" applyBorder="1" applyAlignment="1" applyProtection="1">
      <alignment vertical="center"/>
      <protection/>
    </xf>
    <xf numFmtId="176" fontId="10" fillId="0" borderId="0" xfId="61" applyNumberFormat="1" applyFont="1" applyFill="1" applyBorder="1" applyAlignment="1" applyProtection="1" quotePrefix="1">
      <alignment horizontal="right" vertical="center"/>
      <protection/>
    </xf>
    <xf numFmtId="176" fontId="9" fillId="0" borderId="0" xfId="61" applyNumberFormat="1" applyFont="1" applyFill="1" applyBorder="1" applyAlignment="1" applyProtection="1" quotePrefix="1">
      <alignment horizontal="left" vertical="center"/>
      <protection/>
    </xf>
    <xf numFmtId="0" fontId="12" fillId="0" borderId="0" xfId="61" applyFont="1" applyFill="1" applyAlignment="1">
      <alignment vertical="center"/>
      <protection/>
    </xf>
    <xf numFmtId="37" fontId="9" fillId="0" borderId="0" xfId="61" applyNumberFormat="1" applyFont="1" applyFill="1" applyBorder="1" applyAlignment="1" applyProtection="1">
      <alignment vertical="center"/>
      <protection/>
    </xf>
    <xf numFmtId="176" fontId="9" fillId="0" borderId="0" xfId="61" applyNumberFormat="1" applyFont="1" applyFill="1" applyBorder="1" applyAlignment="1" applyProtection="1" quotePrefix="1">
      <alignment horizontal="right" vertical="center"/>
      <protection/>
    </xf>
    <xf numFmtId="201" fontId="9" fillId="0" borderId="0" xfId="61" applyNumberFormat="1" applyFont="1" applyFill="1" applyBorder="1" applyAlignment="1">
      <alignment horizontal="right" vertical="center" shrinkToFit="1"/>
      <protection/>
    </xf>
    <xf numFmtId="0" fontId="0" fillId="0" borderId="0" xfId="61" applyFont="1">
      <alignment/>
      <protection/>
    </xf>
    <xf numFmtId="0" fontId="0" fillId="0" borderId="14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0" fontId="0" fillId="0" borderId="0" xfId="0" applyFont="1" applyFill="1" applyAlignment="1">
      <alignment vertical="center"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vertical="center"/>
      <protection/>
    </xf>
    <xf numFmtId="0" fontId="0" fillId="0" borderId="0" xfId="61" applyFont="1" applyFill="1" applyBorder="1" applyAlignment="1">
      <alignment horizontal="centerContinuous" vertical="center"/>
      <protection/>
    </xf>
    <xf numFmtId="0" fontId="0" fillId="0" borderId="14" xfId="61" applyFont="1" applyFill="1" applyBorder="1" applyAlignment="1" quotePrefix="1">
      <alignment horizontal="right"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14" xfId="61" applyFont="1" applyFill="1" applyBorder="1" applyAlignment="1">
      <alignment vertical="center"/>
      <protection/>
    </xf>
    <xf numFmtId="38" fontId="0" fillId="0" borderId="14" xfId="61" applyNumberFormat="1" applyFont="1" applyFill="1" applyBorder="1" applyAlignment="1">
      <alignment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37" fontId="0" fillId="0" borderId="14" xfId="61" applyNumberFormat="1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center" vertical="center"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38" fontId="0" fillId="0" borderId="19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0" fontId="0" fillId="0" borderId="21" xfId="61" applyFont="1" applyFill="1" applyBorder="1" applyAlignment="1">
      <alignment horizontal="center" vertical="center"/>
      <protection/>
    </xf>
    <xf numFmtId="38" fontId="0" fillId="0" borderId="13" xfId="49" applyFont="1" applyFill="1" applyBorder="1" applyAlignment="1">
      <alignment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22" xfId="61" applyFont="1" applyFill="1" applyBorder="1" applyAlignment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38" fontId="0" fillId="0" borderId="0" xfId="49" applyFont="1" applyFill="1" applyBorder="1" applyAlignment="1" quotePrefix="1">
      <alignment horizontal="right" vertical="center"/>
    </xf>
    <xf numFmtId="0" fontId="0" fillId="0" borderId="0" xfId="61" applyFont="1" applyFill="1" applyBorder="1" applyAlignment="1">
      <alignment/>
      <protection/>
    </xf>
    <xf numFmtId="38" fontId="0" fillId="0" borderId="0" xfId="61" applyNumberFormat="1" applyFont="1" applyFill="1" applyBorder="1" applyAlignment="1">
      <alignment horizontal="left" vertical="center"/>
      <protection/>
    </xf>
    <xf numFmtId="0" fontId="0" fillId="0" borderId="22" xfId="61" applyFont="1" applyFill="1" applyBorder="1" applyAlignment="1">
      <alignment vertical="center"/>
      <protection/>
    </xf>
    <xf numFmtId="193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Alignment="1">
      <alignment horizontal="right" vertical="center" shrinkToFit="1"/>
      <protection/>
    </xf>
    <xf numFmtId="0" fontId="0" fillId="0" borderId="0" xfId="61" applyFont="1" applyBorder="1" applyAlignment="1">
      <alignment horizontal="right" vertical="center" shrinkToFit="1"/>
      <protection/>
    </xf>
    <xf numFmtId="0" fontId="0" fillId="0" borderId="22" xfId="61" applyFont="1" applyBorder="1" applyAlignment="1">
      <alignment horizontal="right" vertical="center" shrinkToFit="1"/>
      <protection/>
    </xf>
    <xf numFmtId="0" fontId="0" fillId="0" borderId="0" xfId="61" applyFont="1" applyFill="1" applyBorder="1" applyAlignment="1">
      <alignment horizontal="right" vertical="center" shrinkToFit="1"/>
      <protection/>
    </xf>
    <xf numFmtId="38" fontId="0" fillId="0" borderId="0" xfId="61" applyNumberFormat="1" applyFont="1" applyFill="1" applyBorder="1" applyAlignment="1">
      <alignment horizontal="right" vertical="center" shrinkToFit="1"/>
      <protection/>
    </xf>
    <xf numFmtId="38" fontId="0" fillId="0" borderId="0" xfId="61" applyNumberFormat="1" applyFont="1" applyFill="1" applyBorder="1" applyAlignment="1">
      <alignment horizontal="left" vertical="center"/>
      <protection/>
    </xf>
    <xf numFmtId="0" fontId="0" fillId="0" borderId="0" xfId="61" applyFont="1">
      <alignment/>
      <protection/>
    </xf>
    <xf numFmtId="193" fontId="0" fillId="0" borderId="0" xfId="61" applyNumberFormat="1" applyFont="1" applyFill="1" applyBorder="1" applyAlignment="1" applyProtection="1">
      <alignment horizontal="right" vertical="center"/>
      <protection/>
    </xf>
    <xf numFmtId="201" fontId="0" fillId="0" borderId="0" xfId="61" applyNumberFormat="1" applyFont="1" applyFill="1" applyBorder="1" applyAlignment="1">
      <alignment horizontal="right" vertical="center" shrinkToFit="1"/>
      <protection/>
    </xf>
    <xf numFmtId="201" fontId="0" fillId="0" borderId="22" xfId="61" applyNumberFormat="1" applyFont="1" applyFill="1" applyBorder="1" applyAlignment="1">
      <alignment horizontal="right" vertical="center" shrinkToFit="1"/>
      <protection/>
    </xf>
    <xf numFmtId="193" fontId="0" fillId="0" borderId="0" xfId="61" applyNumberFormat="1" applyFont="1" applyFill="1" applyBorder="1" applyAlignment="1" applyProtection="1" quotePrefix="1">
      <alignment horizontal="right" vertical="center"/>
      <protection/>
    </xf>
    <xf numFmtId="201" fontId="0" fillId="0" borderId="0" xfId="61" applyNumberFormat="1" applyFont="1" applyFill="1" applyBorder="1" applyAlignment="1">
      <alignment horizontal="right" vertical="center" shrinkToFit="1"/>
      <protection/>
    </xf>
    <xf numFmtId="201" fontId="0" fillId="0" borderId="22" xfId="61" applyNumberFormat="1" applyFont="1" applyFill="1" applyBorder="1" applyAlignment="1">
      <alignment horizontal="right" vertical="center" shrinkToFit="1"/>
      <protection/>
    </xf>
    <xf numFmtId="38" fontId="0" fillId="0" borderId="0" xfId="61" applyNumberFormat="1" applyFont="1" applyFill="1" applyBorder="1" applyAlignment="1">
      <alignment horizontal="right" vertical="center" shrinkToFit="1"/>
      <protection/>
    </xf>
    <xf numFmtId="0" fontId="0" fillId="0" borderId="0" xfId="61" applyFont="1" applyFill="1" applyBorder="1" applyAlignment="1">
      <alignment horizontal="left" vertical="center" wrapText="1"/>
      <protection/>
    </xf>
    <xf numFmtId="0" fontId="0" fillId="0" borderId="0" xfId="61" applyFont="1" applyFill="1" applyBorder="1" applyAlignment="1">
      <alignment horizontal="left" vertical="center"/>
      <protection/>
    </xf>
    <xf numFmtId="193" fontId="0" fillId="0" borderId="0" xfId="61" applyNumberFormat="1" applyFont="1" applyFill="1" applyBorder="1" applyAlignment="1">
      <alignment horizontal="right" vertical="center"/>
      <protection/>
    </xf>
    <xf numFmtId="201" fontId="0" fillId="0" borderId="15" xfId="61" applyNumberFormat="1" applyFont="1" applyFill="1" applyBorder="1" applyAlignment="1">
      <alignment horizontal="right" vertical="center" shrinkToFit="1"/>
      <protection/>
    </xf>
    <xf numFmtId="201" fontId="0" fillId="0" borderId="23" xfId="61" applyNumberFormat="1" applyFont="1" applyFill="1" applyBorder="1" applyAlignment="1">
      <alignment horizontal="right" vertical="center" shrinkToFit="1"/>
      <protection/>
    </xf>
    <xf numFmtId="0" fontId="0" fillId="0" borderId="15" xfId="61" applyFont="1" applyFill="1" applyBorder="1" applyAlignment="1">
      <alignment horizontal="right" vertical="center" shrinkToFit="1"/>
      <protection/>
    </xf>
    <xf numFmtId="37" fontId="0" fillId="0" borderId="0" xfId="61" applyNumberFormat="1" applyFont="1" applyFill="1" applyBorder="1" applyAlignment="1" applyProtection="1" quotePrefix="1">
      <alignment horizontal="right" vertical="center"/>
      <protection/>
    </xf>
    <xf numFmtId="193" fontId="0" fillId="0" borderId="0" xfId="61" applyNumberFormat="1" applyFont="1" applyFill="1" applyBorder="1" applyAlignment="1" applyProtection="1" quotePrefix="1">
      <alignment horizontal="right" vertical="center"/>
      <protection/>
    </xf>
    <xf numFmtId="37" fontId="0" fillId="0" borderId="0" xfId="61" applyNumberFormat="1" applyFont="1" applyFill="1" applyBorder="1" applyAlignment="1" applyProtection="1">
      <alignment horizontal="left" vertical="center"/>
      <protection/>
    </xf>
    <xf numFmtId="205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Fill="1" applyAlignment="1">
      <alignment horizontal="left" vertical="center"/>
      <protection/>
    </xf>
    <xf numFmtId="0" fontId="0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205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horizontal="right" vertical="center"/>
      <protection/>
    </xf>
    <xf numFmtId="0" fontId="0" fillId="0" borderId="0" xfId="61" applyFont="1" applyAlignment="1">
      <alignment vertical="center"/>
      <protection/>
    </xf>
    <xf numFmtId="201" fontId="0" fillId="0" borderId="0" xfId="61" applyNumberFormat="1" applyFont="1" applyAlignment="1">
      <alignment vertical="center"/>
      <protection/>
    </xf>
    <xf numFmtId="193" fontId="0" fillId="0" borderId="0" xfId="61" applyNumberFormat="1" applyFont="1" applyFill="1" applyBorder="1" applyAlignment="1">
      <alignment horizontal="right"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25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5" xfId="49" applyFont="1" applyFill="1" applyBorder="1" applyAlignment="1" applyProtection="1">
      <alignment horizontal="left" vertical="center"/>
      <protection/>
    </xf>
    <xf numFmtId="191" fontId="0" fillId="0" borderId="15" xfId="49" applyNumberFormat="1" applyFont="1" applyFill="1" applyBorder="1" applyAlignment="1" applyProtection="1">
      <alignment horizontal="right" vertical="center"/>
      <protection/>
    </xf>
    <xf numFmtId="192" fontId="0" fillId="0" borderId="15" xfId="49" applyNumberFormat="1" applyFont="1" applyFill="1" applyBorder="1" applyAlignment="1" applyProtection="1">
      <alignment horizontal="right" vertical="center"/>
      <protection/>
    </xf>
    <xf numFmtId="209" fontId="0" fillId="0" borderId="15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95" fontId="0" fillId="0" borderId="0" xfId="49" applyNumberFormat="1" applyFont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9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95" fontId="0" fillId="0" borderId="0" xfId="0" applyNumberFormat="1" applyFont="1" applyBorder="1" applyAlignment="1" applyProtection="1">
      <alignment horizontal="right" vertical="center"/>
      <protection/>
    </xf>
    <xf numFmtId="195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195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95" fontId="0" fillId="0" borderId="0" xfId="0" applyNumberFormat="1" applyFont="1" applyAlignment="1" applyProtection="1">
      <alignment vertical="center"/>
      <protection/>
    </xf>
    <xf numFmtId="194" fontId="0" fillId="0" borderId="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95" fontId="0" fillId="0" borderId="0" xfId="49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5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195" fontId="0" fillId="0" borderId="11" xfId="49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195" fontId="0" fillId="0" borderId="0" xfId="0" applyNumberFormat="1" applyFont="1" applyFill="1" applyAlignment="1" applyProtection="1">
      <alignment vertical="center"/>
      <protection/>
    </xf>
    <xf numFmtId="195" fontId="0" fillId="0" borderId="0" xfId="58" applyNumberFormat="1" applyFont="1" applyFill="1" applyAlignment="1" applyProtection="1">
      <alignment vertical="center"/>
      <protection/>
    </xf>
    <xf numFmtId="196" fontId="0" fillId="0" borderId="0" xfId="0" applyNumberFormat="1" applyFont="1" applyFill="1" applyAlignment="1" applyProtection="1">
      <alignment vertical="center"/>
      <protection/>
    </xf>
    <xf numFmtId="55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 quotePrefix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189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195" fontId="6" fillId="0" borderId="0" xfId="0" applyNumberFormat="1" applyFont="1" applyAlignment="1" quotePrefix="1">
      <alignment vertical="top"/>
    </xf>
    <xf numFmtId="195" fontId="0" fillId="0" borderId="0" xfId="0" applyNumberFormat="1" applyFont="1" applyAlignment="1">
      <alignment vertical="top"/>
    </xf>
    <xf numFmtId="195" fontId="0" fillId="0" borderId="0" xfId="0" applyNumberFormat="1" applyFont="1" applyAlignment="1">
      <alignment vertical="center"/>
    </xf>
    <xf numFmtId="195" fontId="7" fillId="0" borderId="0" xfId="0" applyNumberFormat="1" applyFont="1" applyBorder="1" applyAlignment="1" applyProtection="1">
      <alignment horizontal="centerContinuous" vertical="center"/>
      <protection/>
    </xf>
    <xf numFmtId="195" fontId="0" fillId="0" borderId="0" xfId="0" applyNumberFormat="1" applyFont="1" applyAlignment="1">
      <alignment vertical="center"/>
    </xf>
    <xf numFmtId="195" fontId="0" fillId="0" borderId="0" xfId="0" applyNumberFormat="1" applyFont="1" applyBorder="1" applyAlignment="1" applyProtection="1">
      <alignment horizontal="centerContinuous" vertical="center"/>
      <protection/>
    </xf>
    <xf numFmtId="195" fontId="0" fillId="0" borderId="34" xfId="0" applyNumberFormat="1" applyFont="1" applyBorder="1" applyAlignment="1" applyProtection="1">
      <alignment horizontal="center" vertical="center"/>
      <protection/>
    </xf>
    <xf numFmtId="195" fontId="0" fillId="0" borderId="12" xfId="0" applyNumberFormat="1" applyFont="1" applyBorder="1" applyAlignment="1" applyProtection="1">
      <alignment horizontal="center" vertical="center"/>
      <protection/>
    </xf>
    <xf numFmtId="195" fontId="1" fillId="0" borderId="0" xfId="0" applyNumberFormat="1" applyFont="1" applyBorder="1" applyAlignment="1" applyProtection="1">
      <alignment horizontal="centerContinuous" vertical="center"/>
      <protection/>
    </xf>
    <xf numFmtId="195" fontId="1" fillId="0" borderId="10" xfId="0" applyNumberFormat="1" applyFont="1" applyBorder="1" applyAlignment="1" applyProtection="1">
      <alignment horizontal="centerContinuous" vertical="center"/>
      <protection/>
    </xf>
    <xf numFmtId="195" fontId="0" fillId="0" borderId="0" xfId="0" applyNumberFormat="1" applyFont="1" applyBorder="1" applyAlignment="1" applyProtection="1">
      <alignment horizontal="right" vertical="center"/>
      <protection/>
    </xf>
    <xf numFmtId="195" fontId="0" fillId="0" borderId="0" xfId="0" applyNumberFormat="1" applyFont="1" applyAlignment="1">
      <alignment vertical="center"/>
    </xf>
    <xf numFmtId="195" fontId="1" fillId="0" borderId="10" xfId="0" applyNumberFormat="1" applyFont="1" applyBorder="1" applyAlignment="1" applyProtection="1">
      <alignment vertical="center"/>
      <protection/>
    </xf>
    <xf numFmtId="195" fontId="0" fillId="0" borderId="0" xfId="0" applyNumberFormat="1" applyFont="1" applyAlignment="1" applyProtection="1">
      <alignment horizontal="lef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1" fillId="0" borderId="0" xfId="0" applyNumberFormat="1" applyFont="1" applyAlignment="1" applyProtection="1">
      <alignment horizontal="left" vertical="center"/>
      <protection/>
    </xf>
    <xf numFmtId="195" fontId="1" fillId="0" borderId="0" xfId="0" applyNumberFormat="1" applyFont="1" applyBorder="1" applyAlignment="1" applyProtection="1">
      <alignment horizontal="left" vertical="center"/>
      <protection/>
    </xf>
    <xf numFmtId="195" fontId="1" fillId="0" borderId="10" xfId="0" applyNumberFormat="1" applyFont="1" applyBorder="1" applyAlignment="1" applyProtection="1">
      <alignment horizontal="left" vertical="center"/>
      <protection/>
    </xf>
    <xf numFmtId="195" fontId="0" fillId="0" borderId="0" xfId="0" applyNumberFormat="1" applyFont="1" applyBorder="1" applyAlignment="1" applyProtection="1">
      <alignment horizontal="left" vertical="center"/>
      <protection/>
    </xf>
    <xf numFmtId="195" fontId="0" fillId="0" borderId="10" xfId="0" applyNumberFormat="1" applyFont="1" applyBorder="1" applyAlignment="1" applyProtection="1">
      <alignment horizontal="distributed" vertical="center"/>
      <protection/>
    </xf>
    <xf numFmtId="195" fontId="0" fillId="0" borderId="0" xfId="0" applyNumberFormat="1" applyFont="1" applyFill="1" applyAlignment="1" applyProtection="1">
      <alignment horizontal="right" vertical="center"/>
      <protection/>
    </xf>
    <xf numFmtId="195" fontId="0" fillId="0" borderId="11" xfId="0" applyNumberFormat="1" applyFont="1" applyBorder="1" applyAlignment="1" applyProtection="1">
      <alignment horizontal="left" vertical="center"/>
      <protection/>
    </xf>
    <xf numFmtId="195" fontId="0" fillId="0" borderId="12" xfId="0" applyNumberFormat="1" applyFont="1" applyBorder="1" applyAlignment="1" applyProtection="1">
      <alignment horizontal="distributed" vertical="center"/>
      <protection/>
    </xf>
    <xf numFmtId="195" fontId="0" fillId="0" borderId="13" xfId="0" applyNumberFormat="1" applyFont="1" applyBorder="1" applyAlignment="1" applyProtection="1">
      <alignment horizontal="center" vertical="center"/>
      <protection/>
    </xf>
    <xf numFmtId="195" fontId="0" fillId="0" borderId="13" xfId="49" applyNumberFormat="1" applyFont="1" applyBorder="1" applyAlignment="1" applyProtection="1">
      <alignment horizontal="center" vertical="center"/>
      <protection/>
    </xf>
    <xf numFmtId="195" fontId="0" fillId="0" borderId="0" xfId="0" applyNumberFormat="1" applyFont="1" applyAlignment="1" applyProtection="1">
      <alignment vertical="center"/>
      <protection/>
    </xf>
    <xf numFmtId="195" fontId="0" fillId="0" borderId="0" xfId="49" applyNumberFormat="1" applyFont="1" applyAlignment="1" applyProtection="1">
      <alignment vertical="center"/>
      <protection/>
    </xf>
    <xf numFmtId="209" fontId="0" fillId="0" borderId="0" xfId="0" applyNumberFormat="1" applyFont="1" applyAlignment="1">
      <alignment vertical="top"/>
    </xf>
    <xf numFmtId="209" fontId="0" fillId="0" borderId="0" xfId="0" applyNumberFormat="1" applyFont="1" applyBorder="1" applyAlignment="1" applyProtection="1">
      <alignment horizontal="centerContinuous" vertical="center"/>
      <protection/>
    </xf>
    <xf numFmtId="209" fontId="0" fillId="0" borderId="0" xfId="0" applyNumberFormat="1" applyFont="1" applyBorder="1" applyAlignment="1" applyProtection="1">
      <alignment horizontal="right" vertical="center"/>
      <protection/>
    </xf>
    <xf numFmtId="209" fontId="0" fillId="0" borderId="13" xfId="0" applyNumberFormat="1" applyFont="1" applyBorder="1" applyAlignment="1" applyProtection="1">
      <alignment horizontal="center" vertical="center"/>
      <protection/>
    </xf>
    <xf numFmtId="209" fontId="0" fillId="0" borderId="0" xfId="0" applyNumberFormat="1" applyFont="1" applyAlignment="1" applyProtection="1">
      <alignment vertical="center"/>
      <protection/>
    </xf>
    <xf numFmtId="209" fontId="0" fillId="0" borderId="0" xfId="0" applyNumberFormat="1" applyFont="1" applyAlignment="1">
      <alignment vertical="center"/>
    </xf>
    <xf numFmtId="196" fontId="0" fillId="0" borderId="0" xfId="0" applyNumberFormat="1" applyFont="1" applyAlignment="1">
      <alignment vertical="top"/>
    </xf>
    <xf numFmtId="196" fontId="6" fillId="0" borderId="0" xfId="0" applyNumberFormat="1" applyFont="1" applyAlignment="1">
      <alignment horizontal="right" vertical="top"/>
    </xf>
    <xf numFmtId="196" fontId="0" fillId="0" borderId="0" xfId="0" applyNumberFormat="1" applyFont="1" applyBorder="1" applyAlignment="1" applyProtection="1">
      <alignment horizontal="centerContinuous" vertical="center"/>
      <protection/>
    </xf>
    <xf numFmtId="196" fontId="0" fillId="0" borderId="13" xfId="0" applyNumberFormat="1" applyFont="1" applyBorder="1" applyAlignment="1" applyProtection="1">
      <alignment horizontal="center" vertical="center"/>
      <protection/>
    </xf>
    <xf numFmtId="196" fontId="0" fillId="0" borderId="0" xfId="0" applyNumberFormat="1" applyFont="1" applyAlignment="1" applyProtection="1">
      <alignment vertical="center"/>
      <protection/>
    </xf>
    <xf numFmtId="196" fontId="0" fillId="0" borderId="0" xfId="0" applyNumberFormat="1" applyFont="1" applyAlignment="1">
      <alignment vertical="center"/>
    </xf>
    <xf numFmtId="195" fontId="6" fillId="0" borderId="0" xfId="0" applyNumberFormat="1" applyFont="1" applyFill="1" applyAlignment="1" quotePrefix="1">
      <alignment vertical="top"/>
    </xf>
    <xf numFmtId="195" fontId="0" fillId="0" borderId="0" xfId="0" applyNumberFormat="1" applyFont="1" applyFill="1" applyAlignment="1">
      <alignment vertical="top"/>
    </xf>
    <xf numFmtId="195" fontId="0" fillId="0" borderId="0" xfId="0" applyNumberFormat="1" applyFont="1" applyFill="1" applyAlignment="1">
      <alignment vertical="center"/>
    </xf>
    <xf numFmtId="195" fontId="0" fillId="0" borderId="0" xfId="0" applyNumberFormat="1" applyFont="1" applyFill="1" applyAlignment="1" applyProtection="1">
      <alignment vertical="center"/>
      <protection/>
    </xf>
    <xf numFmtId="195" fontId="0" fillId="0" borderId="0" xfId="0" applyNumberFormat="1" applyFont="1" applyFill="1" applyBorder="1" applyAlignment="1" applyProtection="1">
      <alignment horizontal="centerContinuous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24" xfId="0" applyNumberFormat="1" applyFont="1" applyFill="1" applyBorder="1" applyAlignment="1" applyProtection="1">
      <alignment horizontal="center" vertical="center"/>
      <protection/>
    </xf>
    <xf numFmtId="195" fontId="0" fillId="0" borderId="18" xfId="0" applyNumberFormat="1" applyFont="1" applyFill="1" applyBorder="1" applyAlignment="1" applyProtection="1">
      <alignment horizontal="left" vertical="center"/>
      <protection/>
    </xf>
    <xf numFmtId="195" fontId="0" fillId="0" borderId="25" xfId="0" applyNumberFormat="1" applyFont="1" applyFill="1" applyBorder="1" applyAlignment="1" applyProtection="1">
      <alignment horizontal="distributed" vertical="center"/>
      <protection/>
    </xf>
    <xf numFmtId="195" fontId="0" fillId="0" borderId="0" xfId="0" applyNumberFormat="1" applyFont="1" applyFill="1" applyBorder="1" applyAlignment="1" applyProtection="1">
      <alignment vertical="center"/>
      <protection/>
    </xf>
    <xf numFmtId="195" fontId="0" fillId="0" borderId="10" xfId="0" applyNumberFormat="1" applyFont="1" applyFill="1" applyBorder="1" applyAlignment="1" applyProtection="1">
      <alignment vertical="center"/>
      <protection/>
    </xf>
    <xf numFmtId="195" fontId="0" fillId="0" borderId="0" xfId="0" applyNumberFormat="1" applyFont="1" applyFill="1" applyBorder="1" applyAlignment="1" applyProtection="1">
      <alignment horizontal="center" vertical="center"/>
      <protection/>
    </xf>
    <xf numFmtId="195" fontId="0" fillId="0" borderId="0" xfId="0" applyNumberFormat="1" applyFont="1" applyFill="1" applyAlignment="1">
      <alignment vertical="center"/>
    </xf>
    <xf numFmtId="195" fontId="0" fillId="0" borderId="0" xfId="0" applyNumberFormat="1" applyFont="1" applyFill="1" applyBorder="1" applyAlignment="1" applyProtection="1">
      <alignment vertical="center"/>
      <protection/>
    </xf>
    <xf numFmtId="195" fontId="0" fillId="0" borderId="0" xfId="0" applyNumberFormat="1" applyFont="1" applyFill="1" applyBorder="1" applyAlignment="1" applyProtection="1">
      <alignment horizontal="center" vertical="center"/>
      <protection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10" xfId="0" applyNumberFormat="1" applyFont="1" applyFill="1" applyBorder="1" applyAlignment="1" applyProtection="1">
      <alignment horizontal="distributed" vertical="center"/>
      <protection/>
    </xf>
    <xf numFmtId="195" fontId="0" fillId="0" borderId="0" xfId="0" applyNumberFormat="1" applyFont="1" applyFill="1" applyAlignment="1" applyProtection="1">
      <alignment vertical="center"/>
      <protection/>
    </xf>
    <xf numFmtId="195" fontId="0" fillId="0" borderId="11" xfId="0" applyNumberFormat="1" applyFont="1" applyFill="1" applyBorder="1" applyAlignment="1">
      <alignment vertical="center"/>
    </xf>
    <xf numFmtId="195" fontId="0" fillId="0" borderId="12" xfId="0" applyNumberFormat="1" applyFont="1" applyFill="1" applyBorder="1" applyAlignment="1">
      <alignment horizontal="distributed" vertical="center"/>
    </xf>
    <xf numFmtId="195" fontId="0" fillId="0" borderId="13" xfId="0" applyNumberFormat="1" applyFont="1" applyFill="1" applyBorder="1" applyAlignment="1" applyProtection="1">
      <alignment vertical="center"/>
      <protection/>
    </xf>
    <xf numFmtId="195" fontId="0" fillId="0" borderId="0" xfId="0" applyNumberFormat="1" applyFont="1" applyFill="1" applyBorder="1" applyAlignment="1">
      <alignment vertical="center"/>
    </xf>
    <xf numFmtId="209" fontId="0" fillId="0" borderId="0" xfId="0" applyNumberFormat="1" applyFont="1" applyFill="1" applyAlignment="1">
      <alignment vertical="top"/>
    </xf>
    <xf numFmtId="209" fontId="6" fillId="0" borderId="0" xfId="0" applyNumberFormat="1" applyFont="1" applyFill="1" applyAlignment="1">
      <alignment horizontal="right" vertical="top"/>
    </xf>
    <xf numFmtId="209" fontId="0" fillId="0" borderId="0" xfId="0" applyNumberFormat="1" applyFont="1" applyFill="1" applyBorder="1" applyAlignment="1" applyProtection="1">
      <alignment horizontal="centerContinuous"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 applyProtection="1">
      <alignment horizontal="center" vertical="center"/>
      <protection/>
    </xf>
    <xf numFmtId="209" fontId="6" fillId="0" borderId="0" xfId="0" applyNumberFormat="1" applyFont="1" applyFill="1" applyBorder="1" applyAlignment="1" applyProtection="1">
      <alignment horizontal="center" vertical="center"/>
      <protection/>
    </xf>
    <xf numFmtId="209" fontId="6" fillId="0" borderId="0" xfId="0" applyNumberFormat="1" applyFont="1" applyFill="1" applyBorder="1" applyAlignment="1" applyProtection="1">
      <alignment vertical="center"/>
      <protection/>
    </xf>
    <xf numFmtId="209" fontId="0" fillId="0" borderId="0" xfId="0" applyNumberFormat="1" applyFont="1" applyFill="1" applyAlignment="1">
      <alignment vertical="center"/>
    </xf>
    <xf numFmtId="209" fontId="0" fillId="0" borderId="0" xfId="49" applyNumberFormat="1" applyFont="1" applyFill="1" applyBorder="1" applyAlignment="1" applyProtection="1">
      <alignment horizontal="right" vertical="center"/>
      <protection/>
    </xf>
    <xf numFmtId="209" fontId="0" fillId="0" borderId="13" xfId="0" applyNumberFormat="1" applyFont="1" applyFill="1" applyBorder="1" applyAlignment="1" applyProtection="1">
      <alignment vertical="center"/>
      <protection/>
    </xf>
    <xf numFmtId="209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Border="1" applyAlignment="1" applyProtection="1">
      <alignment horizontal="centerContinuous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49" applyNumberFormat="1" applyFont="1" applyFill="1" applyBorder="1" applyAlignment="1" applyProtection="1">
      <alignment horizontal="right" vertical="center"/>
      <protection/>
    </xf>
    <xf numFmtId="196" fontId="0" fillId="0" borderId="13" xfId="0" applyNumberFormat="1" applyFont="1" applyFill="1" applyBorder="1" applyAlignment="1" applyProtection="1">
      <alignment vertical="center"/>
      <protection/>
    </xf>
    <xf numFmtId="196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Alignment="1">
      <alignment vertical="center"/>
    </xf>
    <xf numFmtId="204" fontId="0" fillId="0" borderId="0" xfId="49" applyNumberFormat="1" applyFont="1" applyFill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211" fontId="0" fillId="0" borderId="0" xfId="49" applyNumberFormat="1" applyFont="1" applyFill="1" applyBorder="1" applyAlignment="1" applyProtection="1">
      <alignment horizontal="center" vertical="center"/>
      <protection/>
    </xf>
    <xf numFmtId="211" fontId="0" fillId="0" borderId="0" xfId="49" applyNumberFormat="1" applyFont="1" applyFill="1" applyBorder="1" applyAlignment="1" applyProtection="1" quotePrefix="1">
      <alignment horizontal="right" vertical="center"/>
      <protection/>
    </xf>
    <xf numFmtId="38" fontId="0" fillId="0" borderId="22" xfId="49" applyFont="1" applyFill="1" applyBorder="1" applyAlignment="1">
      <alignment vertical="center"/>
    </xf>
    <xf numFmtId="38" fontId="0" fillId="0" borderId="22" xfId="49" applyFont="1" applyFill="1" applyBorder="1" applyAlignment="1" applyProtection="1">
      <alignment horizontal="left" vertical="center"/>
      <protection/>
    </xf>
    <xf numFmtId="38" fontId="0" fillId="0" borderId="22" xfId="49" applyFont="1" applyFill="1" applyBorder="1" applyAlignment="1">
      <alignment vertical="center"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horizontal="left" vertical="center"/>
      <protection/>
    </xf>
    <xf numFmtId="38" fontId="0" fillId="0" borderId="15" xfId="49" applyFont="1" applyFill="1" applyBorder="1" applyAlignment="1">
      <alignment vertical="center"/>
    </xf>
    <xf numFmtId="195" fontId="0" fillId="0" borderId="0" xfId="49" applyNumberFormat="1" applyFont="1" applyFill="1" applyAlignment="1">
      <alignment vertical="top"/>
    </xf>
    <xf numFmtId="195" fontId="0" fillId="0" borderId="0" xfId="49" applyNumberFormat="1" applyFont="1" applyFill="1" applyBorder="1" applyAlignment="1" applyProtection="1">
      <alignment horizontal="center" vertical="center"/>
      <protection/>
    </xf>
    <xf numFmtId="195" fontId="0" fillId="0" borderId="0" xfId="49" applyNumberFormat="1" applyFont="1" applyFill="1" applyAlignment="1">
      <alignment vertical="center"/>
    </xf>
    <xf numFmtId="195" fontId="0" fillId="0" borderId="15" xfId="49" applyNumberFormat="1" applyFont="1" applyFill="1" applyBorder="1" applyAlignment="1">
      <alignment vertical="center"/>
    </xf>
    <xf numFmtId="195" fontId="0" fillId="0" borderId="0" xfId="49" applyNumberFormat="1" applyFont="1" applyFill="1" applyBorder="1" applyAlignment="1">
      <alignment horizontal="right" vertical="center"/>
    </xf>
    <xf numFmtId="195" fontId="0" fillId="0" borderId="0" xfId="58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 applyProtection="1">
      <alignment vertical="center"/>
      <protection/>
    </xf>
    <xf numFmtId="195" fontId="0" fillId="0" borderId="0" xfId="0" applyNumberFormat="1" applyFont="1" applyAlignment="1">
      <alignment vertical="center"/>
    </xf>
    <xf numFmtId="195" fontId="0" fillId="0" borderId="0" xfId="0" applyNumberFormat="1" applyFont="1" applyAlignment="1" applyProtection="1">
      <alignment horizontal="left" vertical="center"/>
      <protection/>
    </xf>
    <xf numFmtId="201" fontId="0" fillId="0" borderId="35" xfId="61" applyNumberFormat="1" applyFont="1" applyFill="1" applyBorder="1" applyAlignment="1">
      <alignment horizontal="right" vertical="center" shrinkToFit="1"/>
      <protection/>
    </xf>
    <xf numFmtId="195" fontId="15" fillId="0" borderId="0" xfId="0" applyNumberFormat="1" applyFont="1" applyAlignment="1" applyProtection="1">
      <alignment vertical="center"/>
      <protection/>
    </xf>
    <xf numFmtId="195" fontId="15" fillId="0" borderId="0" xfId="0" applyNumberFormat="1" applyFont="1" applyBorder="1" applyAlignment="1" applyProtection="1">
      <alignment horizontal="centerContinuous" vertical="center"/>
      <protection/>
    </xf>
    <xf numFmtId="195" fontId="15" fillId="0" borderId="10" xfId="0" applyNumberFormat="1" applyFont="1" applyBorder="1" applyAlignment="1" applyProtection="1">
      <alignment vertical="center"/>
      <protection/>
    </xf>
    <xf numFmtId="195" fontId="15" fillId="0" borderId="0" xfId="0" applyNumberFormat="1" applyFont="1" applyFill="1" applyBorder="1" applyAlignment="1" applyProtection="1">
      <alignment horizontal="right" vertical="center"/>
      <protection/>
    </xf>
    <xf numFmtId="196" fontId="15" fillId="0" borderId="0" xfId="0" applyNumberFormat="1" applyFont="1" applyFill="1" applyBorder="1" applyAlignment="1" applyProtection="1">
      <alignment horizontal="right" vertical="center"/>
      <protection/>
    </xf>
    <xf numFmtId="209" fontId="15" fillId="0" borderId="0" xfId="0" applyNumberFormat="1" applyFont="1" applyFill="1" applyBorder="1" applyAlignment="1" applyProtection="1">
      <alignment horizontal="right" vertical="center"/>
      <protection/>
    </xf>
    <xf numFmtId="195" fontId="15" fillId="0" borderId="0" xfId="0" applyNumberFormat="1" applyFont="1" applyAlignment="1" applyProtection="1">
      <alignment horizontal="left" vertical="center"/>
      <protection/>
    </xf>
    <xf numFmtId="195" fontId="16" fillId="0" borderId="0" xfId="0" applyNumberFormat="1" applyFont="1" applyAlignment="1">
      <alignment vertical="center"/>
    </xf>
    <xf numFmtId="195" fontId="16" fillId="0" borderId="0" xfId="0" applyNumberFormat="1" applyFont="1" applyAlignment="1" applyProtection="1">
      <alignment horizontal="left" vertical="center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202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16" fillId="0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center" vertical="center"/>
      <protection/>
    </xf>
    <xf numFmtId="38" fontId="15" fillId="0" borderId="22" xfId="49" applyFont="1" applyFill="1" applyBorder="1" applyAlignment="1" applyProtection="1">
      <alignment horizontal="lef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195" fontId="15" fillId="0" borderId="0" xfId="49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Alignment="1">
      <alignment vertical="center"/>
    </xf>
    <xf numFmtId="195" fontId="16" fillId="0" borderId="0" xfId="0" applyNumberFormat="1" applyFont="1" applyFill="1" applyAlignment="1">
      <alignment vertical="center"/>
    </xf>
    <xf numFmtId="195" fontId="16" fillId="0" borderId="0" xfId="0" applyNumberFormat="1" applyFont="1" applyFill="1" applyBorder="1" applyAlignment="1" applyProtection="1">
      <alignment vertical="center"/>
      <protection/>
    </xf>
    <xf numFmtId="195" fontId="16" fillId="0" borderId="10" xfId="0" applyNumberFormat="1" applyFont="1" applyFill="1" applyBorder="1" applyAlignment="1" applyProtection="1">
      <alignment vertical="center"/>
      <protection/>
    </xf>
    <xf numFmtId="195" fontId="16" fillId="0" borderId="0" xfId="0" applyNumberFormat="1" applyFont="1" applyFill="1" applyBorder="1" applyAlignment="1" applyProtection="1">
      <alignment horizontal="center" vertical="center"/>
      <protection/>
    </xf>
    <xf numFmtId="195" fontId="16" fillId="0" borderId="0" xfId="0" applyNumberFormat="1" applyFont="1" applyFill="1" applyBorder="1" applyAlignment="1" applyProtection="1">
      <alignment horizontal="right" vertical="center"/>
      <protection/>
    </xf>
    <xf numFmtId="195" fontId="16" fillId="0" borderId="0" xfId="49" applyNumberFormat="1" applyFont="1" applyFill="1" applyBorder="1" applyAlignment="1" applyProtection="1">
      <alignment horizontal="right" vertical="center"/>
      <protection/>
    </xf>
    <xf numFmtId="209" fontId="16" fillId="0" borderId="0" xfId="49" applyNumberFormat="1" applyFont="1" applyFill="1" applyBorder="1" applyAlignment="1" applyProtection="1">
      <alignment horizontal="right" vertical="center"/>
      <protection/>
    </xf>
    <xf numFmtId="196" fontId="16" fillId="0" borderId="0" xfId="49" applyNumberFormat="1" applyFont="1" applyFill="1" applyBorder="1" applyAlignment="1" applyProtection="1">
      <alignment horizontal="right" vertical="center"/>
      <protection/>
    </xf>
    <xf numFmtId="195" fontId="15" fillId="0" borderId="0" xfId="0" applyNumberFormat="1" applyFont="1" applyFill="1" applyAlignment="1" applyProtection="1">
      <alignment vertical="center"/>
      <protection/>
    </xf>
    <xf numFmtId="195" fontId="15" fillId="0" borderId="0" xfId="0" applyNumberFormat="1" applyFont="1" applyFill="1" applyAlignment="1" applyProtection="1">
      <alignment horizontal="right" vertical="center"/>
      <protection/>
    </xf>
    <xf numFmtId="209" fontId="15" fillId="0" borderId="0" xfId="49" applyNumberFormat="1" applyFont="1" applyFill="1" applyBorder="1" applyAlignment="1" applyProtection="1">
      <alignment horizontal="right" vertical="center"/>
      <protection/>
    </xf>
    <xf numFmtId="196" fontId="15" fillId="0" borderId="0" xfId="49" applyNumberFormat="1" applyFont="1" applyFill="1" applyBorder="1" applyAlignment="1" applyProtection="1">
      <alignment horizontal="right" vertical="center"/>
      <protection/>
    </xf>
    <xf numFmtId="195" fontId="15" fillId="0" borderId="0" xfId="0" applyNumberFormat="1" applyFont="1" applyFill="1" applyAlignment="1">
      <alignment vertical="center"/>
    </xf>
    <xf numFmtId="0" fontId="15" fillId="0" borderId="0" xfId="61" applyFont="1" applyBorder="1">
      <alignment/>
      <protection/>
    </xf>
    <xf numFmtId="0" fontId="15" fillId="0" borderId="0" xfId="61" applyFont="1">
      <alignment/>
      <protection/>
    </xf>
    <xf numFmtId="0" fontId="15" fillId="0" borderId="36" xfId="61" applyFont="1" applyFill="1" applyBorder="1" applyAlignment="1">
      <alignment horizontal="center" vertical="center"/>
      <protection/>
    </xf>
    <xf numFmtId="38" fontId="15" fillId="0" borderId="15" xfId="49" applyFont="1" applyFill="1" applyBorder="1" applyAlignment="1">
      <alignment vertical="center"/>
    </xf>
    <xf numFmtId="38" fontId="15" fillId="0" borderId="15" xfId="49" applyFont="1" applyFill="1" applyBorder="1" applyAlignment="1">
      <alignment horizontal="right" vertical="center"/>
    </xf>
    <xf numFmtId="38" fontId="16" fillId="0" borderId="0" xfId="49" applyFont="1" applyFill="1" applyBorder="1" applyAlignment="1">
      <alignment horizontal="right" vertical="center"/>
    </xf>
    <xf numFmtId="0" fontId="16" fillId="0" borderId="0" xfId="61" applyFont="1">
      <alignment/>
      <protection/>
    </xf>
    <xf numFmtId="0" fontId="15" fillId="0" borderId="10" xfId="0" applyFont="1" applyFill="1" applyBorder="1" applyAlignment="1" quotePrefix="1">
      <alignment horizontal="center" vertical="center"/>
    </xf>
    <xf numFmtId="214" fontId="15" fillId="0" borderId="0" xfId="0" applyNumberFormat="1" applyFont="1" applyFill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 quotePrefix="1">
      <alignment horizontal="center" vertical="center"/>
    </xf>
    <xf numFmtId="195" fontId="0" fillId="0" borderId="0" xfId="0" applyNumberFormat="1" applyAlignment="1" applyProtection="1">
      <alignment horizontal="left" vertical="center"/>
      <protection/>
    </xf>
    <xf numFmtId="38" fontId="0" fillId="0" borderId="0" xfId="49" applyFont="1" applyFill="1" applyAlignment="1">
      <alignment vertical="center"/>
    </xf>
    <xf numFmtId="38" fontId="0" fillId="0" borderId="22" xfId="49" applyFont="1" applyFill="1" applyBorder="1" applyAlignment="1" applyProtection="1">
      <alignment horizontal="left" vertical="center"/>
      <protection/>
    </xf>
    <xf numFmtId="195" fontId="0" fillId="0" borderId="16" xfId="49" applyNumberFormat="1" applyFont="1" applyFill="1" applyBorder="1" applyAlignment="1">
      <alignment horizontal="right" vertical="center"/>
    </xf>
    <xf numFmtId="195" fontId="0" fillId="0" borderId="16" xfId="49" applyNumberFormat="1" applyFont="1" applyFill="1" applyBorder="1" applyAlignment="1">
      <alignment vertical="center"/>
    </xf>
    <xf numFmtId="195" fontId="0" fillId="0" borderId="0" xfId="58" applyNumberFormat="1" applyFont="1" applyFill="1" applyBorder="1" applyAlignment="1" applyProtection="1">
      <alignment vertical="center"/>
      <protection/>
    </xf>
    <xf numFmtId="196" fontId="0" fillId="0" borderId="0" xfId="58" applyNumberFormat="1" applyFont="1" applyFill="1" applyBorder="1" applyAlignment="1">
      <alignment vertical="center"/>
    </xf>
    <xf numFmtId="195" fontId="0" fillId="0" borderId="0" xfId="49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 quotePrefix="1">
      <alignment horizontal="center" vertical="center"/>
    </xf>
    <xf numFmtId="195" fontId="0" fillId="0" borderId="37" xfId="49" applyNumberFormat="1" applyFont="1" applyFill="1" applyBorder="1" applyAlignment="1">
      <alignment vertical="center"/>
    </xf>
    <xf numFmtId="195" fontId="0" fillId="0" borderId="11" xfId="49" applyNumberFormat="1" applyFont="1" applyFill="1" applyBorder="1" applyAlignment="1">
      <alignment vertical="center"/>
    </xf>
    <xf numFmtId="195" fontId="0" fillId="0" borderId="11" xfId="58" applyNumberFormat="1" applyFont="1" applyFill="1" applyBorder="1" applyAlignment="1" applyProtection="1">
      <alignment vertical="center"/>
      <protection/>
    </xf>
    <xf numFmtId="196" fontId="0" fillId="0" borderId="11" xfId="58" applyNumberFormat="1" applyFont="1" applyFill="1" applyBorder="1" applyAlignment="1">
      <alignment vertical="center"/>
    </xf>
    <xf numFmtId="195" fontId="15" fillId="0" borderId="16" xfId="49" applyNumberFormat="1" applyFont="1" applyFill="1" applyBorder="1" applyAlignment="1">
      <alignment vertical="center"/>
    </xf>
    <xf numFmtId="195" fontId="15" fillId="0" borderId="0" xfId="0" applyNumberFormat="1" applyFont="1" applyFill="1" applyBorder="1" applyAlignment="1">
      <alignment vertical="center"/>
    </xf>
    <xf numFmtId="195" fontId="15" fillId="0" borderId="0" xfId="58" applyNumberFormat="1" applyFont="1" applyFill="1" applyBorder="1" applyAlignment="1" applyProtection="1">
      <alignment vertical="center"/>
      <protection/>
    </xf>
    <xf numFmtId="196" fontId="15" fillId="0" borderId="0" xfId="58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15" fillId="0" borderId="16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7" fontId="0" fillId="0" borderId="0" xfId="58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0" fillId="0" borderId="38" xfId="0" applyNumberFormat="1" applyFont="1" applyFill="1" applyBorder="1" applyAlignment="1" applyProtection="1">
      <alignment horizontal="right" vertical="center"/>
      <protection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177" fontId="0" fillId="0" borderId="15" xfId="58" applyNumberFormat="1" applyFont="1" applyFill="1" applyBorder="1" applyAlignment="1" applyProtection="1">
      <alignment horizontal="right" vertical="center"/>
      <protection/>
    </xf>
    <xf numFmtId="177" fontId="15" fillId="0" borderId="0" xfId="58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49" applyNumberFormat="1" applyFont="1" applyFill="1" applyBorder="1" applyAlignment="1" applyProtection="1">
      <alignment horizontal="right" vertical="center"/>
      <protection/>
    </xf>
    <xf numFmtId="204" fontId="0" fillId="0" borderId="0" xfId="49" applyNumberFormat="1" applyFont="1" applyFill="1" applyBorder="1" applyAlignment="1" applyProtection="1">
      <alignment horizontal="right" vertical="center"/>
      <protection/>
    </xf>
    <xf numFmtId="191" fontId="15" fillId="0" borderId="0" xfId="49" applyNumberFormat="1" applyFont="1" applyFill="1" applyBorder="1" applyAlignment="1" applyProtection="1">
      <alignment horizontal="right" vertical="center"/>
      <protection/>
    </xf>
    <xf numFmtId="192" fontId="15" fillId="0" borderId="0" xfId="49" applyNumberFormat="1" applyFont="1" applyFill="1" applyBorder="1" applyAlignment="1" applyProtection="1">
      <alignment horizontal="right" vertical="center"/>
      <protection/>
    </xf>
    <xf numFmtId="204" fontId="15" fillId="0" borderId="0" xfId="49" applyNumberFormat="1" applyFont="1" applyFill="1" applyAlignment="1">
      <alignment vertical="center"/>
    </xf>
    <xf numFmtId="195" fontId="15" fillId="0" borderId="0" xfId="0" applyNumberFormat="1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>
      <alignment vertical="center"/>
    </xf>
    <xf numFmtId="201" fontId="15" fillId="0" borderId="0" xfId="61" applyNumberFormat="1" applyFont="1" applyFill="1" applyAlignment="1">
      <alignment horizontal="right" vertical="center" shrinkToFit="1"/>
      <protection/>
    </xf>
    <xf numFmtId="201" fontId="15" fillId="0" borderId="22" xfId="61" applyNumberFormat="1" applyFont="1" applyFill="1" applyBorder="1" applyAlignment="1">
      <alignment horizontal="right" vertical="center" shrinkToFit="1"/>
      <protection/>
    </xf>
    <xf numFmtId="0" fontId="19" fillId="0" borderId="0" xfId="0" applyFont="1" applyBorder="1" applyAlignment="1">
      <alignment horizontal="center" vertical="center"/>
    </xf>
    <xf numFmtId="6" fontId="7" fillId="0" borderId="0" xfId="58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5" fontId="15" fillId="0" borderId="0" xfId="0" applyNumberFormat="1" applyFont="1" applyBorder="1" applyAlignment="1" applyProtection="1">
      <alignment horizontal="distributed" vertical="center"/>
      <protection/>
    </xf>
    <xf numFmtId="195" fontId="15" fillId="0" borderId="10" xfId="0" applyNumberFormat="1" applyFont="1" applyBorder="1" applyAlignment="1">
      <alignment horizontal="distributed" vertical="center"/>
    </xf>
    <xf numFmtId="195" fontId="0" fillId="0" borderId="0" xfId="0" applyNumberFormat="1" applyFont="1" applyBorder="1" applyAlignment="1" applyProtection="1">
      <alignment horizontal="distributed" vertical="center"/>
      <protection/>
    </xf>
    <xf numFmtId="195" fontId="0" fillId="0" borderId="10" xfId="0" applyNumberFormat="1" applyFont="1" applyBorder="1" applyAlignment="1">
      <alignment horizontal="distributed" vertical="center"/>
    </xf>
    <xf numFmtId="195" fontId="15" fillId="0" borderId="0" xfId="0" applyNumberFormat="1" applyFont="1" applyAlignment="1">
      <alignment horizontal="distributed" vertical="center"/>
    </xf>
    <xf numFmtId="195" fontId="0" fillId="0" borderId="0" xfId="0" applyNumberFormat="1" applyFont="1" applyBorder="1" applyAlignment="1" applyProtection="1">
      <alignment horizontal="distributed" vertical="center"/>
      <protection/>
    </xf>
    <xf numFmtId="195" fontId="0" fillId="0" borderId="10" xfId="0" applyNumberFormat="1" applyFont="1" applyBorder="1" applyAlignment="1">
      <alignment horizontal="distributed" vertical="center"/>
    </xf>
    <xf numFmtId="195" fontId="0" fillId="0" borderId="41" xfId="0" applyNumberFormat="1" applyFont="1" applyBorder="1" applyAlignment="1" applyProtection="1">
      <alignment horizontal="center" vertical="center" wrapText="1"/>
      <protection/>
    </xf>
    <xf numFmtId="195" fontId="0" fillId="0" borderId="25" xfId="0" applyNumberFormat="1" applyFont="1" applyBorder="1" applyAlignment="1">
      <alignment horizontal="center" vertical="center" wrapText="1"/>
    </xf>
    <xf numFmtId="195" fontId="0" fillId="0" borderId="28" xfId="0" applyNumberFormat="1" applyFont="1" applyBorder="1" applyAlignment="1" applyProtection="1">
      <alignment horizontal="center" vertical="center"/>
      <protection/>
    </xf>
    <xf numFmtId="195" fontId="0" fillId="0" borderId="39" xfId="0" applyNumberFormat="1" applyFont="1" applyBorder="1" applyAlignment="1" applyProtection="1">
      <alignment horizontal="center" vertical="center"/>
      <protection/>
    </xf>
    <xf numFmtId="196" fontId="0" fillId="0" borderId="40" xfId="0" applyNumberFormat="1" applyFont="1" applyBorder="1" applyAlignment="1" applyProtection="1">
      <alignment horizontal="center" vertical="center" wrapText="1"/>
      <protection/>
    </xf>
    <xf numFmtId="196" fontId="0" fillId="0" borderId="37" xfId="0" applyNumberFormat="1" applyFont="1" applyBorder="1" applyAlignment="1">
      <alignment horizontal="center" vertical="center" wrapText="1"/>
    </xf>
    <xf numFmtId="209" fontId="0" fillId="0" borderId="41" xfId="0" applyNumberFormat="1" applyFont="1" applyBorder="1" applyAlignment="1" applyProtection="1">
      <alignment horizontal="center" vertical="center" wrapText="1"/>
      <protection/>
    </xf>
    <xf numFmtId="209" fontId="0" fillId="0" borderId="25" xfId="0" applyNumberFormat="1" applyFont="1" applyBorder="1" applyAlignment="1">
      <alignment horizontal="center" vertical="center" wrapText="1"/>
    </xf>
    <xf numFmtId="196" fontId="0" fillId="0" borderId="41" xfId="0" applyNumberFormat="1" applyFont="1" applyBorder="1" applyAlignment="1" applyProtection="1">
      <alignment horizontal="center" vertical="center" wrapText="1"/>
      <protection/>
    </xf>
    <xf numFmtId="196" fontId="0" fillId="0" borderId="25" xfId="0" applyNumberFormat="1" applyFont="1" applyBorder="1" applyAlignment="1">
      <alignment horizontal="center" vertical="center" wrapText="1"/>
    </xf>
    <xf numFmtId="195" fontId="7" fillId="0" borderId="0" xfId="0" applyNumberFormat="1" applyFont="1" applyBorder="1" applyAlignment="1" applyProtection="1">
      <alignment horizontal="center" vertical="center"/>
      <protection/>
    </xf>
    <xf numFmtId="195" fontId="0" fillId="0" borderId="42" xfId="0" applyNumberFormat="1" applyFont="1" applyBorder="1" applyAlignment="1" applyProtection="1">
      <alignment horizontal="center" vertical="center"/>
      <protection/>
    </xf>
    <xf numFmtId="195" fontId="0" fillId="0" borderId="42" xfId="0" applyNumberFormat="1" applyFont="1" applyBorder="1" applyAlignment="1">
      <alignment horizontal="center" vertical="center"/>
    </xf>
    <xf numFmtId="195" fontId="0" fillId="0" borderId="24" xfId="0" applyNumberFormat="1" applyFont="1" applyBorder="1" applyAlignment="1">
      <alignment horizontal="center" vertical="center"/>
    </xf>
    <xf numFmtId="195" fontId="0" fillId="0" borderId="11" xfId="0" applyNumberFormat="1" applyFont="1" applyBorder="1" applyAlignment="1">
      <alignment horizontal="center" vertical="center"/>
    </xf>
    <xf numFmtId="195" fontId="0" fillId="0" borderId="12" xfId="0" applyNumberFormat="1" applyFont="1" applyBorder="1" applyAlignment="1">
      <alignment horizontal="center" vertical="center"/>
    </xf>
    <xf numFmtId="195" fontId="0" fillId="0" borderId="26" xfId="0" applyNumberFormat="1" applyFont="1" applyBorder="1" applyAlignment="1">
      <alignment horizontal="center" vertical="center"/>
    </xf>
    <xf numFmtId="195" fontId="0" fillId="0" borderId="39" xfId="0" applyNumberFormat="1" applyFont="1" applyBorder="1" applyAlignment="1">
      <alignment horizontal="center" vertical="center"/>
    </xf>
    <xf numFmtId="195" fontId="0" fillId="0" borderId="41" xfId="0" applyNumberFormat="1" applyFont="1" applyBorder="1" applyAlignment="1" applyProtection="1">
      <alignment horizontal="center" vertical="center"/>
      <protection/>
    </xf>
    <xf numFmtId="195" fontId="0" fillId="0" borderId="25" xfId="0" applyNumberFormat="1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39" xfId="0" applyFont="1" applyFill="1" applyBorder="1" applyAlignment="1" applyProtection="1">
      <alignment horizontal="distributed" vertical="center"/>
      <protection/>
    </xf>
    <xf numFmtId="0" fontId="4" fillId="0" borderId="40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95" fontId="0" fillId="0" borderId="41" xfId="49" applyNumberFormat="1" applyFont="1" applyFill="1" applyBorder="1" applyAlignment="1" applyProtection="1">
      <alignment horizontal="center" vertical="center"/>
      <protection/>
    </xf>
    <xf numFmtId="195" fontId="0" fillId="0" borderId="43" xfId="0" applyNumberFormat="1" applyFont="1" applyFill="1" applyBorder="1" applyAlignment="1">
      <alignment horizontal="center" vertical="center"/>
    </xf>
    <xf numFmtId="195" fontId="0" fillId="0" borderId="25" xfId="0" applyNumberFormat="1" applyFont="1" applyFill="1" applyBorder="1" applyAlignment="1">
      <alignment horizontal="center" vertical="center"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211" fontId="0" fillId="0" borderId="40" xfId="49" applyNumberFormat="1" applyFont="1" applyFill="1" applyBorder="1" applyAlignment="1" applyProtection="1">
      <alignment horizontal="center" vertical="center" wrapText="1"/>
      <protection/>
    </xf>
    <xf numFmtId="211" fontId="0" fillId="0" borderId="16" xfId="0" applyNumberFormat="1" applyFont="1" applyFill="1" applyBorder="1" applyAlignment="1">
      <alignment horizontal="center" vertical="center" wrapText="1"/>
    </xf>
    <xf numFmtId="211" fontId="0" fillId="0" borderId="37" xfId="0" applyNumberFormat="1" applyFont="1" applyFill="1" applyBorder="1" applyAlignment="1">
      <alignment horizontal="center" vertical="center" wrapText="1"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38" fontId="7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42" xfId="49" applyFont="1" applyFill="1" applyBorder="1" applyAlignment="1" applyProtection="1">
      <alignment horizontal="center" vertical="center"/>
      <protection/>
    </xf>
    <xf numFmtId="38" fontId="0" fillId="0" borderId="44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45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41" xfId="49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0" fillId="0" borderId="40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95" fontId="0" fillId="0" borderId="0" xfId="0" applyNumberFormat="1" applyFill="1" applyBorder="1" applyAlignment="1" applyProtection="1">
      <alignment horizontal="center" vertical="center"/>
      <protection/>
    </xf>
    <xf numFmtId="195" fontId="15" fillId="0" borderId="0" xfId="0" applyNumberFormat="1" applyFont="1" applyFill="1" applyBorder="1" applyAlignment="1" applyProtection="1">
      <alignment horizontal="distributed" vertical="center"/>
      <protection/>
    </xf>
    <xf numFmtId="195" fontId="15" fillId="0" borderId="10" xfId="0" applyNumberFormat="1" applyFont="1" applyFill="1" applyBorder="1" applyAlignment="1">
      <alignment horizontal="distributed" vertical="center"/>
    </xf>
    <xf numFmtId="195" fontId="0" fillId="0" borderId="41" xfId="0" applyNumberFormat="1" applyFont="1" applyFill="1" applyBorder="1" applyAlignment="1" applyProtection="1">
      <alignment horizontal="center" vertical="center"/>
      <protection/>
    </xf>
    <xf numFmtId="196" fontId="0" fillId="0" borderId="41" xfId="0" applyNumberFormat="1" applyFont="1" applyFill="1" applyBorder="1" applyAlignment="1" applyProtection="1">
      <alignment horizontal="center" vertical="center" wrapText="1"/>
      <protection/>
    </xf>
    <xf numFmtId="196" fontId="0" fillId="0" borderId="43" xfId="0" applyNumberFormat="1" applyFont="1" applyFill="1" applyBorder="1" applyAlignment="1">
      <alignment horizontal="center" vertical="center" wrapText="1"/>
    </xf>
    <xf numFmtId="196" fontId="0" fillId="0" borderId="25" xfId="0" applyNumberFormat="1" applyFont="1" applyFill="1" applyBorder="1" applyAlignment="1">
      <alignment horizontal="center" vertical="center" wrapText="1"/>
    </xf>
    <xf numFmtId="209" fontId="0" fillId="0" borderId="41" xfId="0" applyNumberFormat="1" applyFont="1" applyFill="1" applyBorder="1" applyAlignment="1" applyProtection="1">
      <alignment horizontal="center" vertical="center" wrapText="1"/>
      <protection/>
    </xf>
    <xf numFmtId="209" fontId="0" fillId="0" borderId="43" xfId="0" applyNumberFormat="1" applyFont="1" applyFill="1" applyBorder="1" applyAlignment="1">
      <alignment horizontal="center" vertical="center" wrapText="1"/>
    </xf>
    <xf numFmtId="209" fontId="0" fillId="0" borderId="25" xfId="0" applyNumberFormat="1" applyFont="1" applyFill="1" applyBorder="1" applyAlignment="1">
      <alignment horizontal="center" vertical="center" wrapText="1"/>
    </xf>
    <xf numFmtId="195" fontId="4" fillId="0" borderId="0" xfId="49" applyNumberFormat="1" applyFont="1" applyFill="1" applyBorder="1" applyAlignment="1" applyProtection="1">
      <alignment horizontal="center" vertical="center"/>
      <protection/>
    </xf>
    <xf numFmtId="195" fontId="0" fillId="0" borderId="42" xfId="0" applyNumberFormat="1" applyFont="1" applyFill="1" applyBorder="1" applyAlignment="1" applyProtection="1">
      <alignment horizontal="center" vertical="center"/>
      <protection/>
    </xf>
    <xf numFmtId="195" fontId="0" fillId="0" borderId="24" xfId="0" applyNumberFormat="1" applyFont="1" applyFill="1" applyBorder="1" applyAlignment="1">
      <alignment horizontal="center" vertical="center"/>
    </xf>
    <xf numFmtId="195" fontId="0" fillId="0" borderId="0" xfId="0" applyNumberFormat="1" applyFont="1" applyFill="1" applyAlignment="1">
      <alignment horizontal="center" vertical="center"/>
    </xf>
    <xf numFmtId="195" fontId="0" fillId="0" borderId="10" xfId="0" applyNumberFormat="1" applyFont="1" applyFill="1" applyBorder="1" applyAlignment="1">
      <alignment horizontal="center" vertical="center"/>
    </xf>
    <xf numFmtId="195" fontId="0" fillId="0" borderId="11" xfId="0" applyNumberFormat="1" applyFont="1" applyFill="1" applyBorder="1" applyAlignment="1">
      <alignment horizontal="center" vertical="center"/>
    </xf>
    <xf numFmtId="195" fontId="0" fillId="0" borderId="12" xfId="0" applyNumberFormat="1" applyFont="1" applyFill="1" applyBorder="1" applyAlignment="1">
      <alignment horizontal="center" vertical="center"/>
    </xf>
    <xf numFmtId="195" fontId="0" fillId="0" borderId="40" xfId="0" applyNumberFormat="1" applyFont="1" applyFill="1" applyBorder="1" applyAlignment="1" applyProtection="1">
      <alignment horizontal="center" vertical="center"/>
      <protection/>
    </xf>
    <xf numFmtId="195" fontId="0" fillId="0" borderId="16" xfId="0" applyNumberFormat="1" applyFont="1" applyFill="1" applyBorder="1" applyAlignment="1">
      <alignment horizontal="center" vertical="center"/>
    </xf>
    <xf numFmtId="195" fontId="0" fillId="0" borderId="37" xfId="0" applyNumberFormat="1" applyFont="1" applyFill="1" applyBorder="1" applyAlignment="1">
      <alignment horizontal="center" vertical="center"/>
    </xf>
    <xf numFmtId="209" fontId="0" fillId="0" borderId="40" xfId="0" applyNumberFormat="1" applyFont="1" applyFill="1" applyBorder="1" applyAlignment="1" applyProtection="1">
      <alignment horizontal="center" vertical="center" wrapText="1"/>
      <protection/>
    </xf>
    <xf numFmtId="209" fontId="0" fillId="0" borderId="16" xfId="0" applyNumberFormat="1" applyFont="1" applyFill="1" applyBorder="1" applyAlignment="1">
      <alignment horizontal="center" vertical="center" wrapText="1"/>
    </xf>
    <xf numFmtId="209" fontId="0" fillId="0" borderId="37" xfId="0" applyNumberFormat="1" applyFont="1" applyFill="1" applyBorder="1" applyAlignment="1">
      <alignment horizontal="center" vertical="center" wrapText="1"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distributed" vertical="center" wrapText="1"/>
      <protection/>
    </xf>
    <xf numFmtId="0" fontId="0" fillId="0" borderId="50" xfId="61" applyFont="1" applyFill="1" applyBorder="1" applyAlignment="1">
      <alignment horizontal="distributed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38" fontId="0" fillId="0" borderId="37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54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0" fontId="0" fillId="0" borderId="56" xfId="61" applyFont="1" applyFill="1" applyBorder="1" applyAlignment="1">
      <alignment horizontal="distributed" vertical="center" wrapText="1"/>
      <protection/>
    </xf>
    <xf numFmtId="0" fontId="0" fillId="0" borderId="35" xfId="61" applyFont="1" applyFill="1" applyBorder="1" applyAlignment="1">
      <alignment horizontal="distributed" vertical="center" wrapText="1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193" fontId="0" fillId="0" borderId="0" xfId="61" applyNumberFormat="1" applyFont="1" applyFill="1" applyBorder="1" applyAlignment="1" applyProtection="1">
      <alignment horizontal="right" vertical="center" shrinkToFit="1"/>
      <protection/>
    </xf>
    <xf numFmtId="0" fontId="15" fillId="0" borderId="17" xfId="61" applyFont="1" applyFill="1" applyBorder="1" applyAlignment="1">
      <alignment horizontal="distributed" vertical="center"/>
      <protection/>
    </xf>
    <xf numFmtId="0" fontId="15" fillId="0" borderId="57" xfId="61" applyFont="1" applyFill="1" applyBorder="1" applyAlignment="1">
      <alignment horizontal="distributed" vertical="center"/>
      <protection/>
    </xf>
    <xf numFmtId="193" fontId="15" fillId="0" borderId="0" xfId="61" applyNumberFormat="1" applyFont="1" applyFill="1" applyBorder="1" applyAlignment="1" applyProtection="1" quotePrefix="1">
      <alignment horizontal="right" vertical="center" shrinkToFit="1"/>
      <protection/>
    </xf>
    <xf numFmtId="201" fontId="11" fillId="0" borderId="58" xfId="61" applyNumberFormat="1" applyFont="1" applyBorder="1" applyAlignment="1">
      <alignment horizontal="right" vertical="center" shrinkToFit="1"/>
      <protection/>
    </xf>
    <xf numFmtId="201" fontId="11" fillId="0" borderId="13" xfId="61" applyNumberFormat="1" applyFont="1" applyBorder="1" applyAlignment="1">
      <alignment horizontal="right" vertical="center" shrinkToFit="1"/>
      <protection/>
    </xf>
    <xf numFmtId="0" fontId="0" fillId="0" borderId="59" xfId="61" applyFont="1" applyFill="1" applyBorder="1" applyAlignment="1">
      <alignment horizontal="distributed" vertical="center" wrapText="1"/>
      <protection/>
    </xf>
    <xf numFmtId="0" fontId="0" fillId="0" borderId="23" xfId="61" applyFont="1" applyFill="1" applyBorder="1" applyAlignment="1">
      <alignment horizontal="distributed" vertical="center" wrapText="1"/>
      <protection/>
    </xf>
    <xf numFmtId="0" fontId="0" fillId="0" borderId="0" xfId="61" applyFont="1" applyFill="1" applyAlignment="1">
      <alignment horizontal="right" shrinkToFit="1"/>
      <protection/>
    </xf>
    <xf numFmtId="177" fontId="0" fillId="0" borderId="0" xfId="61" applyNumberFormat="1" applyFont="1" applyFill="1" applyBorder="1" applyAlignment="1" applyProtection="1" quotePrefix="1">
      <alignment horizontal="right" vertical="center" shrinkToFit="1"/>
      <protection/>
    </xf>
    <xf numFmtId="193" fontId="0" fillId="0" borderId="0" xfId="61" applyNumberFormat="1" applyFont="1" applyFill="1" applyBorder="1" applyAlignment="1" applyProtection="1" quotePrefix="1">
      <alignment horizontal="right" vertical="center" shrinkToFit="1"/>
      <protection/>
    </xf>
    <xf numFmtId="0" fontId="0" fillId="0" borderId="60" xfId="61" applyFont="1" applyFill="1" applyBorder="1" applyAlignment="1">
      <alignment horizontal="center" vertical="center" wrapText="1"/>
      <protection/>
    </xf>
    <xf numFmtId="0" fontId="0" fillId="0" borderId="59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15" fillId="0" borderId="0" xfId="61" applyFont="1" applyFill="1" applyBorder="1" applyAlignment="1">
      <alignment horizontal="distributed" vertical="center"/>
      <protection/>
    </xf>
    <xf numFmtId="0" fontId="15" fillId="0" borderId="22" xfId="61" applyFont="1" applyFill="1" applyBorder="1" applyAlignment="1">
      <alignment horizontal="distributed" vertical="center"/>
      <protection/>
    </xf>
    <xf numFmtId="201" fontId="15" fillId="0" borderId="61" xfId="61" applyNumberFormat="1" applyFont="1" applyFill="1" applyBorder="1" applyAlignment="1">
      <alignment horizontal="right" vertical="center" shrinkToFit="1"/>
      <protection/>
    </xf>
    <xf numFmtId="201" fontId="15" fillId="0" borderId="0" xfId="61" applyNumberFormat="1" applyFont="1" applyFill="1" applyAlignment="1">
      <alignment horizontal="right" vertical="center" shrinkToFi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193" fontId="0" fillId="0" borderId="0" xfId="61" applyNumberFormat="1" applyFont="1" applyFill="1" applyBorder="1" applyAlignment="1">
      <alignment horizontal="center" vertical="center" shrinkToFit="1"/>
      <protection/>
    </xf>
    <xf numFmtId="38" fontId="0" fillId="0" borderId="0" xfId="49" applyFont="1" applyFill="1" applyAlignment="1">
      <alignment horizontal="right"/>
    </xf>
    <xf numFmtId="177" fontId="0" fillId="0" borderId="0" xfId="61" applyNumberFormat="1" applyFont="1" applyFill="1" applyBorder="1" applyAlignment="1" applyProtection="1">
      <alignment horizontal="right" vertical="center" shrinkToFit="1"/>
      <protection/>
    </xf>
    <xf numFmtId="38" fontId="0" fillId="0" borderId="0" xfId="49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38" fontId="15" fillId="0" borderId="0" xfId="49" applyFont="1" applyFill="1" applyAlignment="1">
      <alignment horizontal="right"/>
    </xf>
    <xf numFmtId="0" fontId="0" fillId="0" borderId="0" xfId="61" applyFont="1" applyFill="1" applyBorder="1" applyAlignment="1">
      <alignment horizontal="center" vertical="center"/>
      <protection/>
    </xf>
    <xf numFmtId="38" fontId="0" fillId="0" borderId="47" xfId="49" applyFont="1" applyFill="1" applyBorder="1" applyAlignment="1">
      <alignment horizontal="center" vertical="center"/>
    </xf>
    <xf numFmtId="0" fontId="0" fillId="0" borderId="54" xfId="61" applyFont="1" applyFill="1" applyBorder="1" applyAlignment="1">
      <alignment horizontal="center" vertical="center"/>
      <protection/>
    </xf>
    <xf numFmtId="0" fontId="0" fillId="0" borderId="55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38" fontId="0" fillId="0" borderId="48" xfId="49" applyFont="1" applyFill="1" applyBorder="1" applyAlignment="1">
      <alignment horizontal="center" vertical="center"/>
    </xf>
    <xf numFmtId="38" fontId="0" fillId="0" borderId="62" xfId="49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61" xfId="61" applyFont="1" applyBorder="1" applyAlignment="1">
      <alignment horizontal="right" vertical="center" shrinkToFit="1"/>
      <protection/>
    </xf>
    <xf numFmtId="0" fontId="0" fillId="0" borderId="0" xfId="61" applyFont="1" applyBorder="1" applyAlignment="1">
      <alignment horizontal="right" vertical="center" shrinkToFit="1"/>
      <protection/>
    </xf>
    <xf numFmtId="37" fontId="0" fillId="0" borderId="61" xfId="61" applyNumberFormat="1" applyFont="1" applyFill="1" applyBorder="1" applyAlignment="1" applyProtection="1">
      <alignment horizontal="distributed"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37" fontId="0" fillId="0" borderId="22" xfId="61" applyNumberFormat="1" applyFont="1" applyFill="1" applyBorder="1" applyAlignment="1" applyProtection="1">
      <alignment horizontal="distributed" vertical="center"/>
      <protection/>
    </xf>
    <xf numFmtId="201" fontId="11" fillId="0" borderId="61" xfId="61" applyNumberFormat="1" applyFont="1" applyBorder="1" applyAlignment="1">
      <alignment horizontal="center" vertical="center"/>
      <protection/>
    </xf>
    <xf numFmtId="201" fontId="11" fillId="0" borderId="0" xfId="61" applyNumberFormat="1" applyFont="1" applyBorder="1" applyAlignment="1">
      <alignment horizontal="center" vertical="center"/>
      <protection/>
    </xf>
    <xf numFmtId="201" fontId="11" fillId="0" borderId="22" xfId="61" applyNumberFormat="1" applyFont="1" applyBorder="1" applyAlignment="1">
      <alignment horizontal="center" vertical="center"/>
      <protection/>
    </xf>
    <xf numFmtId="0" fontId="0" fillId="0" borderId="61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38" fontId="0" fillId="0" borderId="35" xfId="49" applyFont="1" applyFill="1" applyBorder="1" applyAlignment="1">
      <alignment horizontal="right"/>
    </xf>
    <xf numFmtId="0" fontId="0" fillId="0" borderId="15" xfId="61" applyFont="1" applyBorder="1" applyAlignment="1">
      <alignment horizontal="center" vertical="center"/>
      <protection/>
    </xf>
    <xf numFmtId="177" fontId="0" fillId="0" borderId="0" xfId="61" applyNumberFormat="1" applyFont="1" applyFill="1" applyAlignment="1" applyProtection="1">
      <alignment horizontal="right" vertical="center" shrinkToFit="1"/>
      <protection/>
    </xf>
    <xf numFmtId="0" fontId="0" fillId="0" borderId="63" xfId="61" applyFont="1" applyFill="1" applyBorder="1" applyAlignment="1">
      <alignment horizontal="center" vertical="center" wrapText="1"/>
      <protection/>
    </xf>
    <xf numFmtId="37" fontId="0" fillId="0" borderId="16" xfId="61" applyNumberFormat="1" applyFont="1" applyFill="1" applyBorder="1" applyAlignment="1" applyProtection="1">
      <alignment horizontal="right" vertical="center" shrinkToFit="1"/>
      <protection/>
    </xf>
    <xf numFmtId="37" fontId="0" fillId="0" borderId="0" xfId="61" applyNumberFormat="1" applyFont="1" applyFill="1" applyBorder="1" applyAlignment="1" applyProtection="1">
      <alignment horizontal="right" vertical="center" shrinkToFit="1"/>
      <protection/>
    </xf>
    <xf numFmtId="2" fontId="0" fillId="0" borderId="0" xfId="61" applyNumberFormat="1" applyFont="1" applyFill="1" applyAlignment="1" applyProtection="1" quotePrefix="1">
      <alignment horizontal="right" vertical="center" shrinkToFit="1"/>
      <protection/>
    </xf>
    <xf numFmtId="37" fontId="0" fillId="0" borderId="0" xfId="61" applyNumberFormat="1" applyFont="1" applyFill="1" applyAlignment="1" applyProtection="1" quotePrefix="1">
      <alignment horizontal="right" vertical="center" shrinkToFit="1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37" fontId="0" fillId="0" borderId="16" xfId="61" applyNumberFormat="1" applyFont="1" applyFill="1" applyBorder="1" applyAlignment="1" applyProtection="1" quotePrefix="1">
      <alignment horizontal="right" vertical="center" shrinkToFit="1"/>
      <protection/>
    </xf>
    <xf numFmtId="37" fontId="0" fillId="0" borderId="0" xfId="61" applyNumberFormat="1" applyFont="1" applyFill="1" applyBorder="1" applyAlignment="1" applyProtection="1" quotePrefix="1">
      <alignment horizontal="right" vertical="center" shrinkToFit="1"/>
      <protection/>
    </xf>
    <xf numFmtId="0" fontId="0" fillId="0" borderId="15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15" fillId="0" borderId="13" xfId="61" applyFont="1" applyBorder="1" applyAlignment="1">
      <alignment horizontal="center"/>
      <protection/>
    </xf>
    <xf numFmtId="0" fontId="15" fillId="0" borderId="64" xfId="61" applyFont="1" applyBorder="1" applyAlignment="1">
      <alignment horizontal="center"/>
      <protection/>
    </xf>
    <xf numFmtId="0" fontId="0" fillId="0" borderId="50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65" xfId="61" applyFont="1" applyBorder="1" applyAlignment="1">
      <alignment horizontal="center" vertical="center"/>
      <protection/>
    </xf>
    <xf numFmtId="201" fontId="0" fillId="0" borderId="61" xfId="61" applyNumberFormat="1" applyFont="1" applyFill="1" applyBorder="1" applyAlignment="1">
      <alignment horizontal="right" vertical="center" shrinkToFit="1"/>
      <protection/>
    </xf>
    <xf numFmtId="201" fontId="0" fillId="0" borderId="0" xfId="61" applyNumberFormat="1" applyFont="1" applyFill="1" applyBorder="1" applyAlignment="1">
      <alignment horizontal="right" vertical="center" shrinkToFit="1"/>
      <protection/>
    </xf>
    <xf numFmtId="37" fontId="0" fillId="0" borderId="0" xfId="61" applyNumberFormat="1" applyFont="1" applyFill="1" applyAlignment="1" applyProtection="1">
      <alignment horizontal="right" vertical="center" shrinkToFit="1"/>
      <protection/>
    </xf>
    <xf numFmtId="201" fontId="0" fillId="0" borderId="35" xfId="61" applyNumberFormat="1" applyFont="1" applyFill="1" applyBorder="1" applyAlignment="1">
      <alignment horizontal="right" vertical="center" shrinkToFit="1"/>
      <protection/>
    </xf>
    <xf numFmtId="201" fontId="0" fillId="0" borderId="15" xfId="61" applyNumberFormat="1" applyFont="1" applyFill="1" applyBorder="1" applyAlignment="1">
      <alignment horizontal="right" vertical="center" shrinkToFit="1"/>
      <protection/>
    </xf>
    <xf numFmtId="0" fontId="0" fillId="0" borderId="0" xfId="61" applyFont="1" applyFill="1" applyAlignment="1">
      <alignment horizontal="distributed" vertical="center"/>
      <protection/>
    </xf>
    <xf numFmtId="37" fontId="0" fillId="0" borderId="61" xfId="61" applyNumberFormat="1" applyFont="1" applyFill="1" applyBorder="1" applyAlignment="1" applyProtection="1">
      <alignment horizontal="distributed"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37" fontId="0" fillId="0" borderId="22" xfId="61" applyNumberFormat="1" applyFont="1" applyFill="1" applyBorder="1" applyAlignment="1" applyProtection="1">
      <alignment horizontal="distributed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63" xfId="6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177" fontId="0" fillId="0" borderId="15" xfId="61" applyNumberFormat="1" applyFont="1" applyFill="1" applyBorder="1" applyAlignment="1" applyProtection="1" quotePrefix="1">
      <alignment horizontal="right" vertical="center" shrinkToFit="1"/>
      <protection/>
    </xf>
    <xf numFmtId="177" fontId="0" fillId="0" borderId="15" xfId="61" applyNumberFormat="1" applyFont="1" applyFill="1" applyBorder="1" applyAlignment="1" applyProtection="1">
      <alignment horizontal="right" vertical="center" shrinkToFit="1"/>
      <protection/>
    </xf>
    <xf numFmtId="2" fontId="0" fillId="0" borderId="15" xfId="61" applyNumberFormat="1" applyFont="1" applyFill="1" applyBorder="1" applyAlignment="1" applyProtection="1" quotePrefix="1">
      <alignment horizontal="right" vertical="center" shrinkToFit="1"/>
      <protection/>
    </xf>
    <xf numFmtId="2" fontId="0" fillId="0" borderId="0" xfId="61" applyNumberFormat="1" applyFont="1" applyFill="1" applyBorder="1" applyAlignment="1" applyProtection="1" quotePrefix="1">
      <alignment horizontal="right" vertical="center" shrinkToFit="1"/>
      <protection/>
    </xf>
    <xf numFmtId="201" fontId="0" fillId="0" borderId="35" xfId="61" applyNumberFormat="1" applyFont="1" applyFill="1" applyBorder="1" applyAlignment="1">
      <alignment horizontal="distributed" vertical="center"/>
      <protection/>
    </xf>
    <xf numFmtId="201" fontId="0" fillId="0" borderId="15" xfId="61" applyNumberFormat="1" applyFont="1" applyFill="1" applyBorder="1" applyAlignment="1">
      <alignment horizontal="distributed" vertical="center"/>
      <protection/>
    </xf>
    <xf numFmtId="201" fontId="0" fillId="0" borderId="23" xfId="61" applyNumberFormat="1" applyFont="1" applyFill="1" applyBorder="1" applyAlignment="1">
      <alignment horizontal="distributed" vertical="center"/>
      <protection/>
    </xf>
    <xf numFmtId="193" fontId="0" fillId="0" borderId="15" xfId="61" applyNumberFormat="1" applyFont="1" applyFill="1" applyBorder="1" applyAlignment="1">
      <alignment horizontal="right" vertical="center" shrinkToFit="1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23" xfId="61" applyFont="1" applyFill="1" applyBorder="1" applyAlignment="1">
      <alignment horizontal="distributed" vertical="center"/>
      <protection/>
    </xf>
    <xf numFmtId="193" fontId="0" fillId="0" borderId="0" xfId="61" applyNumberFormat="1" applyFont="1" applyFill="1" applyBorder="1" applyAlignment="1">
      <alignment horizontal="right" vertical="center" shrinkToFit="1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23" xfId="61" applyFont="1" applyFill="1" applyBorder="1" applyAlignment="1">
      <alignment horizontal="distributed" vertical="center"/>
      <protection/>
    </xf>
    <xf numFmtId="37" fontId="15" fillId="0" borderId="0" xfId="61" applyNumberFormat="1" applyFont="1" applyFill="1" applyBorder="1" applyAlignment="1" applyProtection="1" quotePrefix="1">
      <alignment horizontal="right" vertical="center" shrinkToFit="1"/>
      <protection/>
    </xf>
    <xf numFmtId="37" fontId="15" fillId="0" borderId="61" xfId="61" applyNumberFormat="1" applyFont="1" applyFill="1" applyBorder="1" applyAlignment="1" applyProtection="1" quotePrefix="1">
      <alignment horizontal="right" vertical="center" shrinkToFit="1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37" fontId="0" fillId="0" borderId="35" xfId="61" applyNumberFormat="1" applyFont="1" applyFill="1" applyBorder="1" applyAlignment="1" applyProtection="1">
      <alignment horizontal="right" vertical="center" shrinkToFit="1"/>
      <protection/>
    </xf>
    <xf numFmtId="37" fontId="0" fillId="0" borderId="15" xfId="61" applyNumberFormat="1" applyFont="1" applyFill="1" applyBorder="1" applyAlignment="1" applyProtection="1">
      <alignment horizontal="right" vertical="center" shrinkToFit="1"/>
      <protection/>
    </xf>
    <xf numFmtId="37" fontId="0" fillId="0" borderId="15" xfId="61" applyNumberFormat="1" applyFont="1" applyFill="1" applyBorder="1" applyAlignment="1" applyProtection="1" quotePrefix="1">
      <alignment horizontal="right" vertical="center" shrinkToFit="1"/>
      <protection/>
    </xf>
    <xf numFmtId="177" fontId="15" fillId="0" borderId="0" xfId="61" applyNumberFormat="1" applyFont="1" applyFill="1" applyBorder="1" applyAlignment="1" applyProtection="1" quotePrefix="1">
      <alignment horizontal="right" vertical="center" shrinkToFit="1"/>
      <protection/>
    </xf>
    <xf numFmtId="2" fontId="0" fillId="0" borderId="0" xfId="61" applyNumberFormat="1" applyFont="1" applyFill="1" applyAlignment="1" applyProtection="1">
      <alignment horizontal="right" vertical="center" shrinkToFit="1"/>
      <protection/>
    </xf>
    <xf numFmtId="39" fontId="0" fillId="0" borderId="0" xfId="61" applyNumberFormat="1" applyFont="1" applyFill="1" applyAlignment="1" applyProtection="1">
      <alignment horizontal="right" vertical="center" shrinkToFit="1"/>
      <protection/>
    </xf>
    <xf numFmtId="193" fontId="0" fillId="0" borderId="0" xfId="61" applyNumberFormat="1" applyFont="1" applyFill="1" applyAlignment="1">
      <alignment horizontal="right" shrinkToFit="1"/>
      <protection/>
    </xf>
    <xf numFmtId="39" fontId="0" fillId="0" borderId="0" xfId="61" applyNumberFormat="1" applyFont="1" applyFill="1" applyBorder="1" applyAlignment="1" applyProtection="1">
      <alignment horizontal="right" vertical="center" shrinkToFit="1"/>
      <protection/>
    </xf>
    <xf numFmtId="40" fontId="0" fillId="0" borderId="0" xfId="61" applyNumberFormat="1" applyFont="1" applyFill="1" applyAlignment="1" applyProtection="1">
      <alignment horizontal="right" vertical="center" shrinkToFit="1"/>
      <protection/>
    </xf>
    <xf numFmtId="0" fontId="0" fillId="0" borderId="61" xfId="61" applyFont="1" applyFill="1" applyBorder="1" applyAlignment="1">
      <alignment horizontal="right" vertical="center" shrinkToFit="1"/>
      <protection/>
    </xf>
    <xf numFmtId="0" fontId="0" fillId="0" borderId="0" xfId="61" applyFont="1" applyFill="1" applyAlignment="1">
      <alignment horizontal="right" vertical="center" shrinkToFit="1"/>
      <protection/>
    </xf>
    <xf numFmtId="40" fontId="15" fillId="0" borderId="0" xfId="61" applyNumberFormat="1" applyFont="1" applyFill="1" applyBorder="1" applyAlignment="1" applyProtection="1" quotePrefix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0"/>
  <sheetViews>
    <sheetView showGridLines="0" defaultGridColor="0" zoomScale="75" zoomScaleNormal="75" zoomScalePageLayoutView="0" colorId="22" workbookViewId="0" topLeftCell="D1">
      <selection activeCell="O9" sqref="O9"/>
    </sheetView>
  </sheetViews>
  <sheetFormatPr defaultColWidth="10.59765625" defaultRowHeight="15"/>
  <cols>
    <col min="1" max="1" width="15.09765625" style="212" customWidth="1"/>
    <col min="2" max="8" width="14.59765625" style="212" customWidth="1"/>
    <col min="9" max="9" width="4.5" style="212" customWidth="1"/>
    <col min="10" max="10" width="15.59765625" style="212" customWidth="1"/>
    <col min="11" max="17" width="14.59765625" style="212" customWidth="1"/>
    <col min="18" max="16384" width="10.59765625" style="212" customWidth="1"/>
  </cols>
  <sheetData>
    <row r="1" spans="1:17" s="3" customFormat="1" ht="19.5" customHeight="1">
      <c r="A1" s="48" t="s">
        <v>333</v>
      </c>
      <c r="Q1" s="4" t="s">
        <v>250</v>
      </c>
    </row>
    <row r="2" spans="1:17" s="205" customFormat="1" ht="24.75" customHeight="1">
      <c r="A2" s="447" t="s">
        <v>370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</row>
    <row r="3" spans="1:17" s="67" customFormat="1" ht="19.5" customHeight="1">
      <c r="A3" s="448" t="s">
        <v>360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</row>
    <row r="4" spans="1:17" s="67" customFormat="1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</row>
    <row r="5" spans="1:17" s="67" customFormat="1" ht="15" customHeight="1">
      <c r="A5" s="452" t="s">
        <v>251</v>
      </c>
      <c r="B5" s="449" t="s">
        <v>252</v>
      </c>
      <c r="C5" s="450"/>
      <c r="D5" s="450"/>
      <c r="E5" s="450"/>
      <c r="F5" s="450"/>
      <c r="G5" s="451"/>
      <c r="H5" s="455" t="s">
        <v>253</v>
      </c>
      <c r="I5" s="206"/>
      <c r="J5" s="462" t="s">
        <v>145</v>
      </c>
      <c r="K5" s="449" t="s">
        <v>252</v>
      </c>
      <c r="L5" s="450"/>
      <c r="M5" s="450"/>
      <c r="N5" s="450"/>
      <c r="O5" s="450"/>
      <c r="P5" s="451"/>
      <c r="Q5" s="455" t="s">
        <v>253</v>
      </c>
    </row>
    <row r="6" spans="1:17" s="67" customFormat="1" ht="15" customHeight="1">
      <c r="A6" s="453"/>
      <c r="B6" s="460" t="s">
        <v>254</v>
      </c>
      <c r="C6" s="460" t="s">
        <v>0</v>
      </c>
      <c r="D6" s="460" t="s">
        <v>1</v>
      </c>
      <c r="E6" s="458" t="s">
        <v>255</v>
      </c>
      <c r="F6" s="460" t="s">
        <v>256</v>
      </c>
      <c r="G6" s="458" t="s">
        <v>257</v>
      </c>
      <c r="H6" s="456"/>
      <c r="I6" s="207"/>
      <c r="J6" s="463"/>
      <c r="K6" s="460" t="s">
        <v>258</v>
      </c>
      <c r="L6" s="460" t="s">
        <v>0</v>
      </c>
      <c r="M6" s="460" t="s">
        <v>1</v>
      </c>
      <c r="N6" s="458" t="s">
        <v>255</v>
      </c>
      <c r="O6" s="460" t="s">
        <v>256</v>
      </c>
      <c r="P6" s="458" t="s">
        <v>257</v>
      </c>
      <c r="Q6" s="456"/>
    </row>
    <row r="7" spans="1:17" s="67" customFormat="1" ht="15" customHeight="1">
      <c r="A7" s="454"/>
      <c r="B7" s="461"/>
      <c r="C7" s="461"/>
      <c r="D7" s="461"/>
      <c r="E7" s="459"/>
      <c r="F7" s="461"/>
      <c r="G7" s="459"/>
      <c r="H7" s="457"/>
      <c r="I7" s="206"/>
      <c r="J7" s="464"/>
      <c r="K7" s="461"/>
      <c r="L7" s="461"/>
      <c r="M7" s="461"/>
      <c r="N7" s="459"/>
      <c r="O7" s="461"/>
      <c r="P7" s="459"/>
      <c r="Q7" s="457"/>
    </row>
    <row r="8" spans="1:18" ht="15" customHeight="1">
      <c r="A8" s="69" t="s">
        <v>122</v>
      </c>
      <c r="B8" s="396">
        <f>SUM(C8:D8)</f>
        <v>737381</v>
      </c>
      <c r="C8" s="331">
        <v>364266</v>
      </c>
      <c r="D8" s="331">
        <v>373115</v>
      </c>
      <c r="E8" s="331">
        <f>C8/D8*100</f>
        <v>97.62834514827868</v>
      </c>
      <c r="F8" s="332">
        <v>5702</v>
      </c>
      <c r="G8" s="333">
        <v>0.78</v>
      </c>
      <c r="H8" s="208">
        <v>151376</v>
      </c>
      <c r="I8" s="208"/>
      <c r="J8" s="392" t="s">
        <v>356</v>
      </c>
      <c r="K8" s="397">
        <f>L8+M8</f>
        <v>971390</v>
      </c>
      <c r="L8" s="290">
        <v>463818</v>
      </c>
      <c r="M8" s="290">
        <v>507572</v>
      </c>
      <c r="N8" s="298">
        <f>L8/M8*100</f>
        <v>91.3797451396058</v>
      </c>
      <c r="O8" s="398">
        <v>22859</v>
      </c>
      <c r="P8" s="399">
        <v>0.29</v>
      </c>
      <c r="Q8" s="210">
        <v>199795</v>
      </c>
      <c r="R8" s="211"/>
    </row>
    <row r="9" spans="1:18" ht="15" customHeight="1">
      <c r="A9" s="209">
        <v>25</v>
      </c>
      <c r="B9" s="396">
        <v>757998</v>
      </c>
      <c r="C9" s="331" t="s">
        <v>361</v>
      </c>
      <c r="D9" s="331" t="s">
        <v>362</v>
      </c>
      <c r="E9" s="331" t="s">
        <v>362</v>
      </c>
      <c r="F9" s="332">
        <f>B9-B8</f>
        <v>20617</v>
      </c>
      <c r="G9" s="333">
        <f>F9/B8*100</f>
        <v>2.795976571134868</v>
      </c>
      <c r="H9" s="208">
        <v>138123</v>
      </c>
      <c r="I9" s="208"/>
      <c r="J9" s="209" t="s">
        <v>259</v>
      </c>
      <c r="K9" s="397">
        <f aca="true" t="shared" si="0" ref="K9:K69">L9+M9</f>
        <v>972808</v>
      </c>
      <c r="L9" s="290">
        <v>463779</v>
      </c>
      <c r="M9" s="290">
        <v>509029</v>
      </c>
      <c r="N9" s="298">
        <f aca="true" t="shared" si="1" ref="N9:N69">L9/M9*100</f>
        <v>91.11052611933701</v>
      </c>
      <c r="O9" s="398">
        <f>K9-K8</f>
        <v>1418</v>
      </c>
      <c r="P9" s="399">
        <f>O9/K8*100</f>
        <v>0.14597638435643767</v>
      </c>
      <c r="Q9" s="210">
        <v>201747</v>
      </c>
      <c r="R9" s="211"/>
    </row>
    <row r="10" spans="1:18" ht="15" customHeight="1">
      <c r="A10" s="209">
        <v>31</v>
      </c>
      <c r="B10" s="396">
        <f aca="true" t="shared" si="2" ref="B10:B67">SUM(C10:D10)</f>
        <v>745556</v>
      </c>
      <c r="C10" s="252">
        <v>366634</v>
      </c>
      <c r="D10" s="252">
        <v>378922</v>
      </c>
      <c r="E10" s="331">
        <f aca="true" t="shared" si="3" ref="E10:E67">C10/D10*100</f>
        <v>96.75711624028163</v>
      </c>
      <c r="F10" s="332">
        <f>B10-B9</f>
        <v>-12442</v>
      </c>
      <c r="G10" s="333">
        <f aca="true" t="shared" si="4" ref="G10:G67">F10/B9*100</f>
        <v>-1.6414291330583985</v>
      </c>
      <c r="H10" s="214">
        <v>144098</v>
      </c>
      <c r="I10" s="214"/>
      <c r="J10" s="215" t="s">
        <v>260</v>
      </c>
      <c r="K10" s="397">
        <f t="shared" si="0"/>
        <v>974420</v>
      </c>
      <c r="L10" s="290">
        <v>464363</v>
      </c>
      <c r="M10" s="290">
        <v>510057</v>
      </c>
      <c r="N10" s="298">
        <f t="shared" si="1"/>
        <v>91.04139341289307</v>
      </c>
      <c r="O10" s="398">
        <f aca="true" t="shared" si="5" ref="O10:O69">K10-K9</f>
        <v>1612</v>
      </c>
      <c r="P10" s="399">
        <f aca="true" t="shared" si="6" ref="P10:P69">O10/K9*100</f>
        <v>0.16570587412932458</v>
      </c>
      <c r="Q10" s="210">
        <v>202454</v>
      </c>
      <c r="R10" s="211"/>
    </row>
    <row r="11" spans="1:18" ht="15" customHeight="1">
      <c r="A11" s="209">
        <v>36</v>
      </c>
      <c r="B11" s="396">
        <f t="shared" si="2"/>
        <v>762370</v>
      </c>
      <c r="C11" s="252">
        <v>376916</v>
      </c>
      <c r="D11" s="252">
        <v>385454</v>
      </c>
      <c r="E11" s="331">
        <f t="shared" si="3"/>
        <v>97.78494969568354</v>
      </c>
      <c r="F11" s="332">
        <f aca="true" t="shared" si="7" ref="F11:F67">B11-B10</f>
        <v>16814</v>
      </c>
      <c r="G11" s="333">
        <f t="shared" si="4"/>
        <v>2.2552296541104893</v>
      </c>
      <c r="H11" s="216">
        <v>141361</v>
      </c>
      <c r="I11" s="216"/>
      <c r="J11" s="217" t="s">
        <v>261</v>
      </c>
      <c r="K11" s="397">
        <f t="shared" si="0"/>
        <v>973418</v>
      </c>
      <c r="L11" s="290">
        <v>464889</v>
      </c>
      <c r="M11" s="290">
        <v>508529</v>
      </c>
      <c r="N11" s="298">
        <f t="shared" si="1"/>
        <v>91.41838518550564</v>
      </c>
      <c r="O11" s="398">
        <f t="shared" si="5"/>
        <v>-1002</v>
      </c>
      <c r="P11" s="399">
        <f t="shared" si="6"/>
        <v>-0.10283040167484248</v>
      </c>
      <c r="Q11" s="210">
        <v>211265</v>
      </c>
      <c r="R11" s="211"/>
    </row>
    <row r="12" spans="1:18" ht="15" customHeight="1">
      <c r="A12" s="209">
        <v>41</v>
      </c>
      <c r="B12" s="396">
        <f t="shared" si="2"/>
        <v>774091</v>
      </c>
      <c r="C12" s="252">
        <v>380531</v>
      </c>
      <c r="D12" s="252">
        <v>393560</v>
      </c>
      <c r="E12" s="331">
        <f t="shared" si="3"/>
        <v>96.6894501473727</v>
      </c>
      <c r="F12" s="332">
        <f t="shared" si="7"/>
        <v>11721</v>
      </c>
      <c r="G12" s="333">
        <f t="shared" si="4"/>
        <v>1.5374424492044545</v>
      </c>
      <c r="H12" s="216">
        <v>141974</v>
      </c>
      <c r="I12" s="216"/>
      <c r="J12" s="209" t="s">
        <v>262</v>
      </c>
      <c r="K12" s="397">
        <f t="shared" si="0"/>
        <v>976048</v>
      </c>
      <c r="L12" s="290">
        <v>465944</v>
      </c>
      <c r="M12" s="290">
        <v>510104</v>
      </c>
      <c r="N12" s="298">
        <f t="shared" si="1"/>
        <v>91.34294183146966</v>
      </c>
      <c r="O12" s="398">
        <f t="shared" si="5"/>
        <v>2630</v>
      </c>
      <c r="P12" s="399">
        <f t="shared" si="6"/>
        <v>0.2701819773211508</v>
      </c>
      <c r="Q12" s="210">
        <v>213411</v>
      </c>
      <c r="R12" s="211"/>
    </row>
    <row r="13" spans="1:18" ht="15" customHeight="1">
      <c r="A13" s="209"/>
      <c r="B13" s="396"/>
      <c r="C13" s="252"/>
      <c r="D13" s="252"/>
      <c r="E13" s="331"/>
      <c r="F13" s="332"/>
      <c r="G13" s="333"/>
      <c r="H13" s="216"/>
      <c r="I13" s="216"/>
      <c r="J13" s="209"/>
      <c r="K13" s="397"/>
      <c r="L13" s="290"/>
      <c r="M13" s="290"/>
      <c r="N13" s="298"/>
      <c r="O13" s="398"/>
      <c r="P13" s="399"/>
      <c r="Q13" s="210"/>
      <c r="R13" s="211"/>
    </row>
    <row r="14" spans="1:18" ht="15" customHeight="1">
      <c r="A14" s="217" t="s">
        <v>340</v>
      </c>
      <c r="B14" s="396">
        <f t="shared" si="2"/>
        <v>795571</v>
      </c>
      <c r="C14" s="290">
        <v>394096</v>
      </c>
      <c r="D14" s="290">
        <v>401475</v>
      </c>
      <c r="E14" s="331">
        <f t="shared" si="3"/>
        <v>98.16202752350706</v>
      </c>
      <c r="F14" s="332">
        <v>5887</v>
      </c>
      <c r="G14" s="333">
        <f>F14/B12*100</f>
        <v>0.7605049018784613</v>
      </c>
      <c r="H14" s="216">
        <v>148453</v>
      </c>
      <c r="I14" s="37"/>
      <c r="J14" s="209" t="s">
        <v>263</v>
      </c>
      <c r="K14" s="397">
        <f t="shared" si="0"/>
        <v>975911</v>
      </c>
      <c r="L14" s="290">
        <v>465332</v>
      </c>
      <c r="M14" s="290">
        <v>510579</v>
      </c>
      <c r="N14" s="298">
        <f t="shared" si="1"/>
        <v>91.13810007853829</v>
      </c>
      <c r="O14" s="398">
        <f>K14-K12</f>
        <v>-137</v>
      </c>
      <c r="P14" s="399">
        <f>O14/K12*100</f>
        <v>-0.0140361949412324</v>
      </c>
      <c r="Q14" s="210">
        <v>215824</v>
      </c>
      <c r="R14" s="211"/>
    </row>
    <row r="15" spans="1:18" ht="15" customHeight="1">
      <c r="A15" s="209" t="s">
        <v>264</v>
      </c>
      <c r="B15" s="396">
        <f t="shared" si="2"/>
        <v>799040</v>
      </c>
      <c r="C15" s="290">
        <v>393484</v>
      </c>
      <c r="D15" s="290">
        <v>405556</v>
      </c>
      <c r="E15" s="331">
        <f t="shared" si="3"/>
        <v>97.0233457278403</v>
      </c>
      <c r="F15" s="332">
        <f t="shared" si="7"/>
        <v>3469</v>
      </c>
      <c r="G15" s="333">
        <f t="shared" si="4"/>
        <v>0.43603902103017833</v>
      </c>
      <c r="H15" s="216">
        <v>151939</v>
      </c>
      <c r="I15" s="216"/>
      <c r="J15" s="209" t="s">
        <v>265</v>
      </c>
      <c r="K15" s="397">
        <f t="shared" si="0"/>
        <v>978059</v>
      </c>
      <c r="L15" s="290">
        <v>466263</v>
      </c>
      <c r="M15" s="290">
        <v>511796</v>
      </c>
      <c r="N15" s="298">
        <f t="shared" si="1"/>
        <v>91.1032911550696</v>
      </c>
      <c r="O15" s="398">
        <f t="shared" si="5"/>
        <v>2148</v>
      </c>
      <c r="P15" s="399">
        <f t="shared" si="6"/>
        <v>0.22010203799321865</v>
      </c>
      <c r="Q15" s="210">
        <v>219942</v>
      </c>
      <c r="R15" s="211"/>
    </row>
    <row r="16" spans="1:18" ht="15" customHeight="1">
      <c r="A16" s="209" t="s">
        <v>266</v>
      </c>
      <c r="B16" s="396">
        <f t="shared" si="2"/>
        <v>806552</v>
      </c>
      <c r="C16" s="290">
        <v>397457</v>
      </c>
      <c r="D16" s="290">
        <v>409095</v>
      </c>
      <c r="E16" s="331">
        <f t="shared" si="3"/>
        <v>97.15518400371552</v>
      </c>
      <c r="F16" s="332">
        <f t="shared" si="7"/>
        <v>7512</v>
      </c>
      <c r="G16" s="333">
        <f t="shared" si="4"/>
        <v>0.9401281537845415</v>
      </c>
      <c r="H16" s="216">
        <v>152069</v>
      </c>
      <c r="I16" s="216"/>
      <c r="J16" s="209" t="s">
        <v>267</v>
      </c>
      <c r="K16" s="397">
        <f t="shared" si="0"/>
        <v>982278</v>
      </c>
      <c r="L16" s="290">
        <v>468264</v>
      </c>
      <c r="M16" s="290">
        <v>514014</v>
      </c>
      <c r="N16" s="298">
        <f t="shared" si="1"/>
        <v>91.09946421692794</v>
      </c>
      <c r="O16" s="398">
        <f t="shared" si="5"/>
        <v>4219</v>
      </c>
      <c r="P16" s="399">
        <f t="shared" si="6"/>
        <v>0.43136457003105133</v>
      </c>
      <c r="Q16" s="210">
        <v>224085</v>
      </c>
      <c r="R16" s="211"/>
    </row>
    <row r="17" spans="1:18" ht="15" customHeight="1">
      <c r="A17" s="209" t="s">
        <v>268</v>
      </c>
      <c r="B17" s="396">
        <f t="shared" si="2"/>
        <v>818847</v>
      </c>
      <c r="C17" s="290">
        <v>406282</v>
      </c>
      <c r="D17" s="290">
        <v>412565</v>
      </c>
      <c r="E17" s="331">
        <f t="shared" si="3"/>
        <v>98.4770884587883</v>
      </c>
      <c r="F17" s="332">
        <f t="shared" si="7"/>
        <v>12295</v>
      </c>
      <c r="G17" s="333">
        <f t="shared" si="4"/>
        <v>1.524390243902439</v>
      </c>
      <c r="H17" s="216">
        <v>153561</v>
      </c>
      <c r="I17" s="216"/>
      <c r="J17" s="217" t="s">
        <v>269</v>
      </c>
      <c r="K17" s="397">
        <f t="shared" si="0"/>
        <v>980499</v>
      </c>
      <c r="L17" s="400">
        <v>468518</v>
      </c>
      <c r="M17" s="400">
        <v>511981</v>
      </c>
      <c r="N17" s="298">
        <f t="shared" si="1"/>
        <v>91.51081778425372</v>
      </c>
      <c r="O17" s="398">
        <f t="shared" si="5"/>
        <v>-1779</v>
      </c>
      <c r="P17" s="399">
        <f t="shared" si="6"/>
        <v>-0.18110962477017709</v>
      </c>
      <c r="Q17" s="208">
        <v>230451</v>
      </c>
      <c r="R17" s="211"/>
    </row>
    <row r="18" spans="1:18" ht="15" customHeight="1">
      <c r="A18" s="209" t="s">
        <v>270</v>
      </c>
      <c r="B18" s="396">
        <f t="shared" si="2"/>
        <v>818472</v>
      </c>
      <c r="C18" s="290">
        <v>406172</v>
      </c>
      <c r="D18" s="290">
        <v>412300</v>
      </c>
      <c r="E18" s="331">
        <f t="shared" si="3"/>
        <v>98.51370361387339</v>
      </c>
      <c r="F18" s="332">
        <f t="shared" si="7"/>
        <v>-375</v>
      </c>
      <c r="G18" s="333">
        <f t="shared" si="4"/>
        <v>-0.045796101103136484</v>
      </c>
      <c r="H18" s="216">
        <v>153594</v>
      </c>
      <c r="I18" s="216"/>
      <c r="J18" s="209" t="s">
        <v>271</v>
      </c>
      <c r="K18" s="397">
        <f t="shared" si="0"/>
        <v>980230</v>
      </c>
      <c r="L18" s="290">
        <v>468814</v>
      </c>
      <c r="M18" s="290">
        <v>511416</v>
      </c>
      <c r="N18" s="298">
        <f t="shared" si="1"/>
        <v>91.66979523519015</v>
      </c>
      <c r="O18" s="398">
        <f t="shared" si="5"/>
        <v>-269</v>
      </c>
      <c r="P18" s="399">
        <f t="shared" si="6"/>
        <v>-0.027435010132595746</v>
      </c>
      <c r="Q18" s="216">
        <v>235357</v>
      </c>
      <c r="R18" s="211"/>
    </row>
    <row r="19" spans="1:18" ht="15" customHeight="1">
      <c r="A19" s="209"/>
      <c r="B19" s="396"/>
      <c r="C19" s="290"/>
      <c r="D19" s="290"/>
      <c r="E19" s="331"/>
      <c r="F19" s="332"/>
      <c r="G19" s="333"/>
      <c r="H19" s="216"/>
      <c r="I19" s="216"/>
      <c r="J19" s="209"/>
      <c r="K19" s="397"/>
      <c r="L19" s="290"/>
      <c r="M19" s="290"/>
      <c r="N19" s="298"/>
      <c r="O19" s="398"/>
      <c r="P19" s="399"/>
      <c r="Q19" s="216"/>
      <c r="R19" s="211"/>
    </row>
    <row r="20" spans="1:18" ht="15" customHeight="1">
      <c r="A20" s="209" t="s">
        <v>272</v>
      </c>
      <c r="B20" s="396">
        <f t="shared" si="2"/>
        <v>822041</v>
      </c>
      <c r="C20" s="290">
        <v>410556</v>
      </c>
      <c r="D20" s="290">
        <v>411485</v>
      </c>
      <c r="E20" s="331">
        <f t="shared" si="3"/>
        <v>99.77423235354873</v>
      </c>
      <c r="F20" s="332">
        <f>B20-B18</f>
        <v>3569</v>
      </c>
      <c r="G20" s="333">
        <f>F20/B18*100</f>
        <v>0.43605645642123375</v>
      </c>
      <c r="H20" s="216">
        <v>153621</v>
      </c>
      <c r="I20" s="216"/>
      <c r="J20" s="209" t="s">
        <v>273</v>
      </c>
      <c r="K20" s="397">
        <f t="shared" si="0"/>
        <v>982420</v>
      </c>
      <c r="L20" s="290">
        <v>470469</v>
      </c>
      <c r="M20" s="290">
        <v>511951</v>
      </c>
      <c r="N20" s="298">
        <f t="shared" si="1"/>
        <v>91.89727141855373</v>
      </c>
      <c r="O20" s="398">
        <f>K20-K18</f>
        <v>2190</v>
      </c>
      <c r="P20" s="399">
        <f>O20/K18*100</f>
        <v>0.22341695316405336</v>
      </c>
      <c r="Q20" s="216">
        <v>240728</v>
      </c>
      <c r="R20" s="211"/>
    </row>
    <row r="21" spans="1:18" ht="15" customHeight="1">
      <c r="A21" s="209" t="s">
        <v>274</v>
      </c>
      <c r="B21" s="396">
        <f t="shared" si="2"/>
        <v>797062</v>
      </c>
      <c r="C21" s="290">
        <v>392648</v>
      </c>
      <c r="D21" s="290">
        <v>404414</v>
      </c>
      <c r="E21" s="331">
        <f t="shared" si="3"/>
        <v>97.09060517192778</v>
      </c>
      <c r="F21" s="332">
        <f t="shared" si="7"/>
        <v>-24979</v>
      </c>
      <c r="G21" s="333">
        <f t="shared" si="4"/>
        <v>-3.038656222743148</v>
      </c>
      <c r="H21" s="216">
        <v>155765</v>
      </c>
      <c r="I21" s="216"/>
      <c r="J21" s="209" t="s">
        <v>275</v>
      </c>
      <c r="K21" s="397">
        <f t="shared" si="0"/>
        <v>983589</v>
      </c>
      <c r="L21" s="290">
        <v>471597</v>
      </c>
      <c r="M21" s="290">
        <v>511992</v>
      </c>
      <c r="N21" s="298">
        <f t="shared" si="1"/>
        <v>92.11022828481696</v>
      </c>
      <c r="O21" s="398">
        <f t="shared" si="5"/>
        <v>1169</v>
      </c>
      <c r="P21" s="399">
        <f t="shared" si="6"/>
        <v>0.11899187720119705</v>
      </c>
      <c r="Q21" s="216">
        <v>246269</v>
      </c>
      <c r="R21" s="211"/>
    </row>
    <row r="22" spans="1:18" ht="15" customHeight="1">
      <c r="A22" s="209" t="s">
        <v>276</v>
      </c>
      <c r="B22" s="396">
        <f t="shared" si="2"/>
        <v>807444</v>
      </c>
      <c r="C22" s="290">
        <v>398523</v>
      </c>
      <c r="D22" s="290">
        <v>408921</v>
      </c>
      <c r="E22" s="331">
        <f t="shared" si="3"/>
        <v>97.4572105614532</v>
      </c>
      <c r="F22" s="332">
        <f t="shared" si="7"/>
        <v>10382</v>
      </c>
      <c r="G22" s="333">
        <f t="shared" si="4"/>
        <v>1.3025335544788235</v>
      </c>
      <c r="H22" s="216">
        <v>153273</v>
      </c>
      <c r="I22" s="216"/>
      <c r="J22" s="209" t="s">
        <v>277</v>
      </c>
      <c r="K22" s="397">
        <f t="shared" si="0"/>
        <v>985147</v>
      </c>
      <c r="L22" s="290">
        <v>473918</v>
      </c>
      <c r="M22" s="290">
        <v>511229</v>
      </c>
      <c r="N22" s="298">
        <f t="shared" si="1"/>
        <v>92.70170510671343</v>
      </c>
      <c r="O22" s="398">
        <f t="shared" si="5"/>
        <v>1558</v>
      </c>
      <c r="P22" s="399">
        <f t="shared" si="6"/>
        <v>0.15839949409763632</v>
      </c>
      <c r="Q22" s="208">
        <v>249896</v>
      </c>
      <c r="R22" s="211"/>
    </row>
    <row r="23" spans="1:18" ht="15" customHeight="1">
      <c r="A23" s="209" t="s">
        <v>278</v>
      </c>
      <c r="B23" s="396">
        <f t="shared" si="2"/>
        <v>747360</v>
      </c>
      <c r="C23" s="290">
        <v>364375</v>
      </c>
      <c r="D23" s="290">
        <v>382985</v>
      </c>
      <c r="E23" s="331">
        <f t="shared" si="3"/>
        <v>95.14080185908065</v>
      </c>
      <c r="F23" s="332">
        <f t="shared" si="7"/>
        <v>-60084</v>
      </c>
      <c r="G23" s="333">
        <f t="shared" si="4"/>
        <v>-7.44125908422132</v>
      </c>
      <c r="H23" s="216">
        <v>151766</v>
      </c>
      <c r="I23" s="216"/>
      <c r="J23" s="217" t="s">
        <v>279</v>
      </c>
      <c r="K23" s="397">
        <f t="shared" si="0"/>
        <v>1002420</v>
      </c>
      <c r="L23" s="290">
        <v>480380</v>
      </c>
      <c r="M23" s="290">
        <v>522040</v>
      </c>
      <c r="N23" s="298">
        <f t="shared" si="1"/>
        <v>92.01976860010728</v>
      </c>
      <c r="O23" s="398">
        <f t="shared" si="5"/>
        <v>17273</v>
      </c>
      <c r="P23" s="399">
        <f t="shared" si="6"/>
        <v>1.7533423945867976</v>
      </c>
      <c r="Q23" s="216">
        <v>254543</v>
      </c>
      <c r="R23" s="211"/>
    </row>
    <row r="24" spans="1:18" ht="15" customHeight="1">
      <c r="A24" s="209" t="s">
        <v>280</v>
      </c>
      <c r="B24" s="396">
        <f t="shared" si="2"/>
        <v>749900</v>
      </c>
      <c r="C24" s="290">
        <v>365600</v>
      </c>
      <c r="D24" s="290">
        <v>384300</v>
      </c>
      <c r="E24" s="331">
        <f t="shared" si="3"/>
        <v>95.13400988810825</v>
      </c>
      <c r="F24" s="332">
        <f t="shared" si="7"/>
        <v>2540</v>
      </c>
      <c r="G24" s="333">
        <f t="shared" si="4"/>
        <v>0.3398629843716549</v>
      </c>
      <c r="H24" s="216">
        <v>147374</v>
      </c>
      <c r="I24" s="216"/>
      <c r="J24" s="209" t="s">
        <v>281</v>
      </c>
      <c r="K24" s="397">
        <f t="shared" si="0"/>
        <v>1011571</v>
      </c>
      <c r="L24" s="290">
        <v>485212</v>
      </c>
      <c r="M24" s="290">
        <v>526359</v>
      </c>
      <c r="N24" s="298">
        <f t="shared" si="1"/>
        <v>92.18271179936127</v>
      </c>
      <c r="O24" s="398">
        <f t="shared" si="5"/>
        <v>9151</v>
      </c>
      <c r="P24" s="399">
        <f t="shared" si="6"/>
        <v>0.9128908042537061</v>
      </c>
      <c r="Q24" s="216">
        <v>260198</v>
      </c>
      <c r="R24" s="211"/>
    </row>
    <row r="25" spans="1:18" ht="15" customHeight="1">
      <c r="A25" s="209"/>
      <c r="B25" s="396"/>
      <c r="C25" s="290"/>
      <c r="D25" s="290"/>
      <c r="E25" s="331"/>
      <c r="F25" s="332"/>
      <c r="G25" s="333"/>
      <c r="H25" s="216"/>
      <c r="I25" s="216"/>
      <c r="J25" s="209"/>
      <c r="K25" s="397"/>
      <c r="L25" s="290"/>
      <c r="M25" s="290"/>
      <c r="N25" s="298"/>
      <c r="O25" s="398"/>
      <c r="P25" s="399"/>
      <c r="Q25" s="216"/>
      <c r="R25" s="211"/>
    </row>
    <row r="26" spans="1:18" ht="15" customHeight="1">
      <c r="A26" s="209" t="s">
        <v>282</v>
      </c>
      <c r="B26" s="396">
        <f t="shared" si="2"/>
        <v>752400</v>
      </c>
      <c r="C26" s="290">
        <v>366900</v>
      </c>
      <c r="D26" s="290">
        <v>385500</v>
      </c>
      <c r="E26" s="331">
        <f t="shared" si="3"/>
        <v>95.17509727626458</v>
      </c>
      <c r="F26" s="332">
        <f>B26-B24</f>
        <v>2500</v>
      </c>
      <c r="G26" s="333">
        <f>F26/B24*100</f>
        <v>0.33337778370449395</v>
      </c>
      <c r="H26" s="216">
        <v>147369</v>
      </c>
      <c r="I26" s="216"/>
      <c r="J26" s="209" t="s">
        <v>283</v>
      </c>
      <c r="K26" s="397">
        <f t="shared" si="0"/>
        <v>1021994</v>
      </c>
      <c r="L26" s="290">
        <v>490898</v>
      </c>
      <c r="M26" s="290">
        <v>531096</v>
      </c>
      <c r="N26" s="298">
        <f t="shared" si="1"/>
        <v>92.43112356334825</v>
      </c>
      <c r="O26" s="398">
        <f>K26-K24</f>
        <v>10423</v>
      </c>
      <c r="P26" s="399">
        <f>O26/K24*100</f>
        <v>1.0303775019252233</v>
      </c>
      <c r="Q26" s="216">
        <v>266051</v>
      </c>
      <c r="R26" s="211"/>
    </row>
    <row r="27" spans="1:18" ht="15" customHeight="1">
      <c r="A27" s="209" t="s">
        <v>284</v>
      </c>
      <c r="B27" s="396">
        <f t="shared" si="2"/>
        <v>755500</v>
      </c>
      <c r="C27" s="290">
        <v>368400</v>
      </c>
      <c r="D27" s="290">
        <v>387100</v>
      </c>
      <c r="E27" s="331">
        <f t="shared" si="3"/>
        <v>95.16920692327564</v>
      </c>
      <c r="F27" s="332">
        <f t="shared" si="7"/>
        <v>3100</v>
      </c>
      <c r="G27" s="333">
        <f t="shared" si="4"/>
        <v>0.4120148856990962</v>
      </c>
      <c r="H27" s="216">
        <v>148419</v>
      </c>
      <c r="I27" s="216"/>
      <c r="J27" s="209" t="s">
        <v>285</v>
      </c>
      <c r="K27" s="397">
        <f t="shared" si="0"/>
        <v>1035425</v>
      </c>
      <c r="L27" s="290">
        <v>498391</v>
      </c>
      <c r="M27" s="290">
        <v>537034</v>
      </c>
      <c r="N27" s="298">
        <f t="shared" si="1"/>
        <v>92.80436620400198</v>
      </c>
      <c r="O27" s="398">
        <f t="shared" si="5"/>
        <v>13431</v>
      </c>
      <c r="P27" s="399">
        <f t="shared" si="6"/>
        <v>1.3141955823615403</v>
      </c>
      <c r="Q27" s="216">
        <v>272882</v>
      </c>
      <c r="R27" s="211"/>
    </row>
    <row r="28" spans="1:18" ht="15" customHeight="1">
      <c r="A28" s="209" t="s">
        <v>286</v>
      </c>
      <c r="B28" s="396">
        <f t="shared" si="2"/>
        <v>761500</v>
      </c>
      <c r="C28" s="290">
        <v>371400</v>
      </c>
      <c r="D28" s="290">
        <v>390100</v>
      </c>
      <c r="E28" s="331">
        <f t="shared" si="3"/>
        <v>95.2063573442707</v>
      </c>
      <c r="F28" s="332">
        <f t="shared" si="7"/>
        <v>6000</v>
      </c>
      <c r="G28" s="333">
        <f t="shared" si="4"/>
        <v>0.7941760423560555</v>
      </c>
      <c r="H28" s="216">
        <v>148631</v>
      </c>
      <c r="I28" s="216"/>
      <c r="J28" s="209" t="s">
        <v>287</v>
      </c>
      <c r="K28" s="397">
        <f t="shared" si="0"/>
        <v>1049243</v>
      </c>
      <c r="L28" s="290">
        <v>505954</v>
      </c>
      <c r="M28" s="290">
        <v>543289</v>
      </c>
      <c r="N28" s="298">
        <f t="shared" si="1"/>
        <v>93.1279668831874</v>
      </c>
      <c r="O28" s="398">
        <f t="shared" si="5"/>
        <v>13818</v>
      </c>
      <c r="P28" s="399">
        <f t="shared" si="6"/>
        <v>1.334524470628003</v>
      </c>
      <c r="Q28" s="216">
        <v>279180</v>
      </c>
      <c r="R28" s="211"/>
    </row>
    <row r="29" spans="1:18" ht="15" customHeight="1">
      <c r="A29" s="217" t="s">
        <v>288</v>
      </c>
      <c r="B29" s="396">
        <f t="shared" si="2"/>
        <v>750854</v>
      </c>
      <c r="C29" s="290">
        <v>365597</v>
      </c>
      <c r="D29" s="290">
        <v>385257</v>
      </c>
      <c r="E29" s="331">
        <f t="shared" si="3"/>
        <v>94.89691296978381</v>
      </c>
      <c r="F29" s="332">
        <f t="shared" si="7"/>
        <v>-10646</v>
      </c>
      <c r="G29" s="333">
        <f t="shared" si="4"/>
        <v>-1.3980302035456336</v>
      </c>
      <c r="H29" s="210">
        <v>154052</v>
      </c>
      <c r="I29" s="210"/>
      <c r="J29" s="209" t="s">
        <v>289</v>
      </c>
      <c r="K29" s="397">
        <f t="shared" si="0"/>
        <v>1069872</v>
      </c>
      <c r="L29" s="290">
        <v>518594</v>
      </c>
      <c r="M29" s="290">
        <v>551278</v>
      </c>
      <c r="N29" s="298">
        <f t="shared" si="1"/>
        <v>94.0712308490453</v>
      </c>
      <c r="O29" s="398">
        <f t="shared" si="5"/>
        <v>20629</v>
      </c>
      <c r="P29" s="399">
        <f t="shared" si="6"/>
        <v>1.9660841196939127</v>
      </c>
      <c r="Q29" s="216">
        <v>290183</v>
      </c>
      <c r="R29" s="211"/>
    </row>
    <row r="30" spans="1:18" ht="15" customHeight="1">
      <c r="A30" s="217"/>
      <c r="B30" s="396"/>
      <c r="C30" s="290"/>
      <c r="D30" s="290"/>
      <c r="E30" s="331"/>
      <c r="F30" s="332"/>
      <c r="G30" s="333"/>
      <c r="H30" s="210"/>
      <c r="I30" s="210"/>
      <c r="J30" s="209" t="s">
        <v>290</v>
      </c>
      <c r="K30" s="397">
        <f t="shared" si="0"/>
        <v>1081602</v>
      </c>
      <c r="L30" s="290">
        <v>524869</v>
      </c>
      <c r="M30" s="290">
        <v>556733</v>
      </c>
      <c r="N30" s="298">
        <f t="shared" si="1"/>
        <v>94.27661015244291</v>
      </c>
      <c r="O30" s="398">
        <f t="shared" si="5"/>
        <v>11730</v>
      </c>
      <c r="P30" s="399">
        <f t="shared" si="6"/>
        <v>1.0963928395172506</v>
      </c>
      <c r="Q30" s="216">
        <v>295974</v>
      </c>
      <c r="R30" s="211"/>
    </row>
    <row r="31" spans="1:18" ht="15" customHeight="1">
      <c r="A31" s="390" t="s">
        <v>354</v>
      </c>
      <c r="B31" s="396">
        <f t="shared" si="2"/>
        <v>751600</v>
      </c>
      <c r="C31" s="290">
        <v>365900</v>
      </c>
      <c r="D31" s="290">
        <v>385700</v>
      </c>
      <c r="E31" s="331">
        <f t="shared" si="3"/>
        <v>94.86647653616801</v>
      </c>
      <c r="F31" s="332">
        <f>B31-B29</f>
        <v>746</v>
      </c>
      <c r="G31" s="333">
        <f>F31/B29*100</f>
        <v>0.0993535361068863</v>
      </c>
      <c r="H31" s="216">
        <v>150527</v>
      </c>
      <c r="I31" s="216"/>
      <c r="J31" s="209"/>
      <c r="K31" s="397"/>
      <c r="L31" s="290"/>
      <c r="M31" s="290"/>
      <c r="N31" s="298"/>
      <c r="O31" s="398"/>
      <c r="P31" s="399"/>
      <c r="Q31" s="216"/>
      <c r="R31" s="211"/>
    </row>
    <row r="32" spans="1:18" ht="15" customHeight="1">
      <c r="A32" s="209" t="s">
        <v>264</v>
      </c>
      <c r="B32" s="396">
        <f t="shared" si="2"/>
        <v>752300</v>
      </c>
      <c r="C32" s="290">
        <v>366200</v>
      </c>
      <c r="D32" s="290">
        <v>386100</v>
      </c>
      <c r="E32" s="331">
        <f t="shared" si="3"/>
        <v>94.84589484589485</v>
      </c>
      <c r="F32" s="332">
        <f t="shared" si="7"/>
        <v>700</v>
      </c>
      <c r="G32" s="333">
        <f t="shared" si="4"/>
        <v>0.09313464608834486</v>
      </c>
      <c r="H32" s="216">
        <v>150530</v>
      </c>
      <c r="I32" s="216"/>
      <c r="J32" s="209" t="s">
        <v>291</v>
      </c>
      <c r="K32" s="397">
        <f t="shared" si="0"/>
        <v>1091519</v>
      </c>
      <c r="L32" s="290">
        <v>529802</v>
      </c>
      <c r="M32" s="290">
        <v>561717</v>
      </c>
      <c r="N32" s="298">
        <f t="shared" si="1"/>
        <v>94.3183133143558</v>
      </c>
      <c r="O32" s="398">
        <f>K32-K30</f>
        <v>9917</v>
      </c>
      <c r="P32" s="399">
        <f>O32/K30*100</f>
        <v>0.9168807010342067</v>
      </c>
      <c r="Q32" s="216">
        <v>300444</v>
      </c>
      <c r="R32" s="211"/>
    </row>
    <row r="33" spans="1:18" ht="15" customHeight="1">
      <c r="A33" s="209" t="s">
        <v>266</v>
      </c>
      <c r="B33" s="396">
        <f t="shared" si="2"/>
        <v>753100</v>
      </c>
      <c r="C33" s="290">
        <v>366600</v>
      </c>
      <c r="D33" s="290">
        <v>386500</v>
      </c>
      <c r="E33" s="331">
        <f t="shared" si="3"/>
        <v>94.85122897800777</v>
      </c>
      <c r="F33" s="332">
        <f t="shared" si="7"/>
        <v>800</v>
      </c>
      <c r="G33" s="333">
        <f t="shared" si="4"/>
        <v>0.10634055562940316</v>
      </c>
      <c r="H33" s="216">
        <v>151112</v>
      </c>
      <c r="I33" s="216"/>
      <c r="J33" s="209" t="s">
        <v>292</v>
      </c>
      <c r="K33" s="397">
        <f t="shared" si="0"/>
        <v>1100512</v>
      </c>
      <c r="L33" s="290">
        <v>534410</v>
      </c>
      <c r="M33" s="400">
        <v>566102</v>
      </c>
      <c r="N33" s="298">
        <f t="shared" si="1"/>
        <v>94.4017155918898</v>
      </c>
      <c r="O33" s="398">
        <f t="shared" si="5"/>
        <v>8993</v>
      </c>
      <c r="P33" s="399">
        <f t="shared" si="6"/>
        <v>0.8238977058576168</v>
      </c>
      <c r="Q33" s="216">
        <v>303905</v>
      </c>
      <c r="R33" s="211"/>
    </row>
    <row r="34" spans="1:18" ht="15" customHeight="1">
      <c r="A34" s="209" t="s">
        <v>268</v>
      </c>
      <c r="B34" s="396">
        <f t="shared" si="2"/>
        <v>753800</v>
      </c>
      <c r="C34" s="290">
        <v>366900</v>
      </c>
      <c r="D34" s="290">
        <v>386900</v>
      </c>
      <c r="E34" s="331">
        <f t="shared" si="3"/>
        <v>94.83070560868441</v>
      </c>
      <c r="F34" s="332">
        <f t="shared" si="7"/>
        <v>700</v>
      </c>
      <c r="G34" s="333">
        <f t="shared" si="4"/>
        <v>0.09294914354003453</v>
      </c>
      <c r="H34" s="216">
        <v>151786</v>
      </c>
      <c r="I34" s="216"/>
      <c r="J34" s="209" t="s">
        <v>293</v>
      </c>
      <c r="K34" s="397">
        <f t="shared" si="0"/>
        <v>1109510</v>
      </c>
      <c r="L34" s="290">
        <v>539033</v>
      </c>
      <c r="M34" s="290">
        <v>570477</v>
      </c>
      <c r="N34" s="298">
        <f t="shared" si="1"/>
        <v>94.4881213440682</v>
      </c>
      <c r="O34" s="398">
        <f t="shared" si="5"/>
        <v>8998</v>
      </c>
      <c r="P34" s="399">
        <f t="shared" si="6"/>
        <v>0.8176194353173796</v>
      </c>
      <c r="Q34" s="216">
        <v>308136</v>
      </c>
      <c r="R34" s="211"/>
    </row>
    <row r="35" spans="1:18" ht="15" customHeight="1">
      <c r="A35" s="217" t="s">
        <v>294</v>
      </c>
      <c r="B35" s="396">
        <f t="shared" si="2"/>
        <v>756835</v>
      </c>
      <c r="C35" s="290">
        <v>368402</v>
      </c>
      <c r="D35" s="290">
        <v>388433</v>
      </c>
      <c r="E35" s="331">
        <f t="shared" si="3"/>
        <v>94.84312609896688</v>
      </c>
      <c r="F35" s="332">
        <f t="shared" si="7"/>
        <v>3035</v>
      </c>
      <c r="G35" s="333">
        <f t="shared" si="4"/>
        <v>0.4026266914300875</v>
      </c>
      <c r="H35" s="210">
        <v>155084</v>
      </c>
      <c r="I35" s="210"/>
      <c r="J35" s="209" t="s">
        <v>295</v>
      </c>
      <c r="K35" s="397">
        <f t="shared" si="0"/>
        <v>1119304</v>
      </c>
      <c r="L35" s="290">
        <v>542782</v>
      </c>
      <c r="M35" s="290">
        <v>576522</v>
      </c>
      <c r="N35" s="298">
        <f t="shared" si="1"/>
        <v>94.14766478989527</v>
      </c>
      <c r="O35" s="398">
        <f t="shared" si="5"/>
        <v>9794</v>
      </c>
      <c r="P35" s="399">
        <f t="shared" si="6"/>
        <v>0.882732016836261</v>
      </c>
      <c r="Q35" s="216">
        <v>322071</v>
      </c>
      <c r="R35" s="211"/>
    </row>
    <row r="36" spans="1:18" ht="15" customHeight="1">
      <c r="A36" s="217"/>
      <c r="B36" s="396"/>
      <c r="C36" s="290"/>
      <c r="D36" s="290"/>
      <c r="E36" s="331"/>
      <c r="F36" s="332"/>
      <c r="G36" s="333"/>
      <c r="H36" s="210"/>
      <c r="I36" s="210"/>
      <c r="J36" s="209" t="s">
        <v>296</v>
      </c>
      <c r="K36" s="397">
        <f t="shared" si="0"/>
        <v>1125799</v>
      </c>
      <c r="L36" s="290">
        <v>545879</v>
      </c>
      <c r="M36" s="290">
        <v>579920</v>
      </c>
      <c r="N36" s="298">
        <f t="shared" si="1"/>
        <v>94.13005242102359</v>
      </c>
      <c r="O36" s="398">
        <f t="shared" si="5"/>
        <v>6495</v>
      </c>
      <c r="P36" s="399">
        <f t="shared" si="6"/>
        <v>0.5802713114578345</v>
      </c>
      <c r="Q36" s="216">
        <v>325873</v>
      </c>
      <c r="R36" s="211"/>
    </row>
    <row r="37" spans="1:18" ht="15" customHeight="1">
      <c r="A37" s="209" t="s">
        <v>272</v>
      </c>
      <c r="B37" s="396">
        <f t="shared" si="2"/>
        <v>758000</v>
      </c>
      <c r="C37" s="290">
        <v>368800</v>
      </c>
      <c r="D37" s="290">
        <v>389200</v>
      </c>
      <c r="E37" s="331">
        <f t="shared" si="3"/>
        <v>94.7584789311408</v>
      </c>
      <c r="F37" s="332">
        <f>B37-B35</f>
        <v>1165</v>
      </c>
      <c r="G37" s="333">
        <f>F37/B35*100</f>
        <v>0.1539305132558616</v>
      </c>
      <c r="H37" s="216">
        <v>151948</v>
      </c>
      <c r="I37" s="216"/>
      <c r="J37" s="209"/>
      <c r="K37" s="397"/>
      <c r="L37" s="290"/>
      <c r="M37" s="290"/>
      <c r="N37" s="298"/>
      <c r="O37" s="398"/>
      <c r="P37" s="399"/>
      <c r="Q37" s="216"/>
      <c r="R37" s="211"/>
    </row>
    <row r="38" spans="1:18" ht="15" customHeight="1">
      <c r="A38" s="209" t="s">
        <v>297</v>
      </c>
      <c r="B38" s="396">
        <f t="shared" si="2"/>
        <v>759200</v>
      </c>
      <c r="C38" s="290">
        <v>369300</v>
      </c>
      <c r="D38" s="290">
        <v>389900</v>
      </c>
      <c r="E38" s="331">
        <f t="shared" si="3"/>
        <v>94.71659399846114</v>
      </c>
      <c r="F38" s="332">
        <f t="shared" si="7"/>
        <v>1200</v>
      </c>
      <c r="G38" s="333">
        <f t="shared" si="4"/>
        <v>0.15831134564643798</v>
      </c>
      <c r="H38" s="216">
        <v>152624</v>
      </c>
      <c r="I38" s="216"/>
      <c r="J38" s="209" t="s">
        <v>298</v>
      </c>
      <c r="K38" s="397">
        <f t="shared" si="0"/>
        <v>1132621</v>
      </c>
      <c r="L38" s="290">
        <v>548980</v>
      </c>
      <c r="M38" s="290">
        <v>583641</v>
      </c>
      <c r="N38" s="298">
        <f t="shared" si="1"/>
        <v>94.0612465539604</v>
      </c>
      <c r="O38" s="398">
        <f>K38-K36</f>
        <v>6822</v>
      </c>
      <c r="P38" s="399">
        <f>O38/K36*100</f>
        <v>0.6059696269049804</v>
      </c>
      <c r="Q38" s="216">
        <v>329711</v>
      </c>
      <c r="R38" s="211"/>
    </row>
    <row r="39" spans="1:18" ht="15" customHeight="1">
      <c r="A39" s="209" t="s">
        <v>299</v>
      </c>
      <c r="B39" s="396">
        <f t="shared" si="2"/>
        <v>760400</v>
      </c>
      <c r="C39" s="290">
        <v>369800</v>
      </c>
      <c r="D39" s="290">
        <v>390600</v>
      </c>
      <c r="E39" s="331">
        <f t="shared" si="3"/>
        <v>94.67485919098823</v>
      </c>
      <c r="F39" s="332">
        <f t="shared" si="7"/>
        <v>1200</v>
      </c>
      <c r="G39" s="333">
        <f t="shared" si="4"/>
        <v>0.15806111696522657</v>
      </c>
      <c r="H39" s="216">
        <v>153433</v>
      </c>
      <c r="I39" s="216"/>
      <c r="J39" s="209" t="s">
        <v>300</v>
      </c>
      <c r="K39" s="397">
        <f t="shared" si="0"/>
        <v>1138844</v>
      </c>
      <c r="L39" s="290">
        <v>551907</v>
      </c>
      <c r="M39" s="290">
        <v>586937</v>
      </c>
      <c r="N39" s="298">
        <f t="shared" si="1"/>
        <v>94.03172742560105</v>
      </c>
      <c r="O39" s="398">
        <f t="shared" si="5"/>
        <v>6223</v>
      </c>
      <c r="P39" s="399">
        <f t="shared" si="6"/>
        <v>0.5494335704529583</v>
      </c>
      <c r="Q39" s="216">
        <v>333603</v>
      </c>
      <c r="R39" s="211"/>
    </row>
    <row r="40" spans="1:18" ht="15" customHeight="1">
      <c r="A40" s="209" t="s">
        <v>301</v>
      </c>
      <c r="B40" s="396">
        <f t="shared" si="2"/>
        <v>761600</v>
      </c>
      <c r="C40" s="290">
        <v>370300</v>
      </c>
      <c r="D40" s="290">
        <v>391300</v>
      </c>
      <c r="E40" s="331">
        <f t="shared" si="3"/>
        <v>94.63327370304114</v>
      </c>
      <c r="F40" s="332">
        <f t="shared" si="7"/>
        <v>1200</v>
      </c>
      <c r="G40" s="333">
        <f t="shared" si="4"/>
        <v>0.15781167806417673</v>
      </c>
      <c r="H40" s="216">
        <v>153888</v>
      </c>
      <c r="I40" s="216"/>
      <c r="J40" s="209" t="s">
        <v>302</v>
      </c>
      <c r="K40" s="397">
        <f t="shared" si="0"/>
        <v>1143722</v>
      </c>
      <c r="L40" s="290">
        <v>553858</v>
      </c>
      <c r="M40" s="290">
        <v>589864</v>
      </c>
      <c r="N40" s="298">
        <f t="shared" si="1"/>
        <v>93.89588108445336</v>
      </c>
      <c r="O40" s="398">
        <f t="shared" si="5"/>
        <v>4878</v>
      </c>
      <c r="P40" s="399">
        <f t="shared" si="6"/>
        <v>0.4283290775558373</v>
      </c>
      <c r="Q40" s="216">
        <v>336901</v>
      </c>
      <c r="R40" s="211"/>
    </row>
    <row r="41" spans="1:18" ht="15" customHeight="1">
      <c r="A41" s="217" t="s">
        <v>303</v>
      </c>
      <c r="B41" s="396">
        <f t="shared" si="2"/>
        <v>768416</v>
      </c>
      <c r="C41" s="290">
        <v>370907</v>
      </c>
      <c r="D41" s="290">
        <v>397509</v>
      </c>
      <c r="E41" s="331">
        <f t="shared" si="3"/>
        <v>93.30782447693008</v>
      </c>
      <c r="F41" s="332">
        <f t="shared" si="7"/>
        <v>6816</v>
      </c>
      <c r="G41" s="333">
        <f t="shared" si="4"/>
        <v>0.8949579831932774</v>
      </c>
      <c r="H41" s="210">
        <v>158113</v>
      </c>
      <c r="I41" s="210"/>
      <c r="J41" s="209" t="s">
        <v>304</v>
      </c>
      <c r="K41" s="397">
        <f t="shared" si="0"/>
        <v>1152325</v>
      </c>
      <c r="L41" s="290">
        <v>557664</v>
      </c>
      <c r="M41" s="290">
        <v>594661</v>
      </c>
      <c r="N41" s="298">
        <f t="shared" si="1"/>
        <v>93.77847210427454</v>
      </c>
      <c r="O41" s="398">
        <f t="shared" si="5"/>
        <v>8603</v>
      </c>
      <c r="P41" s="399">
        <f t="shared" si="6"/>
        <v>0.7521932777370725</v>
      </c>
      <c r="Q41" s="216">
        <v>338066</v>
      </c>
      <c r="R41" s="211"/>
    </row>
    <row r="42" spans="1:18" ht="15" customHeight="1">
      <c r="A42" s="217"/>
      <c r="B42" s="396"/>
      <c r="C42" s="290"/>
      <c r="D42" s="290"/>
      <c r="E42" s="331"/>
      <c r="F42" s="332"/>
      <c r="G42" s="333"/>
      <c r="H42" s="210"/>
      <c r="I42" s="210"/>
      <c r="J42" s="209" t="s">
        <v>305</v>
      </c>
      <c r="K42" s="397">
        <f t="shared" si="0"/>
        <v>1155470</v>
      </c>
      <c r="L42" s="290">
        <v>559046</v>
      </c>
      <c r="M42" s="290">
        <v>596424</v>
      </c>
      <c r="N42" s="298">
        <f t="shared" si="1"/>
        <v>93.73298190549005</v>
      </c>
      <c r="O42" s="398">
        <f t="shared" si="5"/>
        <v>3145</v>
      </c>
      <c r="P42" s="399">
        <f t="shared" si="6"/>
        <v>0.2729264747358601</v>
      </c>
      <c r="Q42" s="216">
        <v>341344</v>
      </c>
      <c r="R42" s="211"/>
    </row>
    <row r="43" spans="1:18" ht="15" customHeight="1">
      <c r="A43" s="209" t="s">
        <v>306</v>
      </c>
      <c r="B43" s="396">
        <f t="shared" si="2"/>
        <v>770800</v>
      </c>
      <c r="C43" s="290">
        <v>371900</v>
      </c>
      <c r="D43" s="290">
        <v>398900</v>
      </c>
      <c r="E43" s="331">
        <f t="shared" si="3"/>
        <v>93.23138631235899</v>
      </c>
      <c r="F43" s="332">
        <f>B43-B41</f>
        <v>2384</v>
      </c>
      <c r="G43" s="333">
        <f>F43/B41*100</f>
        <v>0.31024861533336107</v>
      </c>
      <c r="H43" s="216">
        <v>155964</v>
      </c>
      <c r="I43" s="216"/>
      <c r="J43" s="209"/>
      <c r="K43" s="397"/>
      <c r="L43" s="290"/>
      <c r="M43" s="290"/>
      <c r="N43" s="298"/>
      <c r="O43" s="398"/>
      <c r="P43" s="399"/>
      <c r="Q43" s="216"/>
      <c r="R43" s="211"/>
    </row>
    <row r="44" spans="1:18" ht="15" customHeight="1">
      <c r="A44" s="209" t="s">
        <v>307</v>
      </c>
      <c r="B44" s="396">
        <f t="shared" si="2"/>
        <v>773200</v>
      </c>
      <c r="C44" s="290">
        <v>373100</v>
      </c>
      <c r="D44" s="290">
        <v>400100</v>
      </c>
      <c r="E44" s="331">
        <f t="shared" si="3"/>
        <v>93.25168707823043</v>
      </c>
      <c r="F44" s="332">
        <f t="shared" si="7"/>
        <v>2400</v>
      </c>
      <c r="G44" s="333">
        <f t="shared" si="4"/>
        <v>0.3113648157758173</v>
      </c>
      <c r="H44" s="216">
        <v>155828</v>
      </c>
      <c r="I44" s="216"/>
      <c r="J44" s="209" t="s">
        <v>308</v>
      </c>
      <c r="K44" s="397">
        <f t="shared" si="0"/>
        <v>1157474</v>
      </c>
      <c r="L44" s="290">
        <v>559769</v>
      </c>
      <c r="M44" s="290">
        <v>597705</v>
      </c>
      <c r="N44" s="298">
        <f t="shared" si="1"/>
        <v>93.65305627357976</v>
      </c>
      <c r="O44" s="398">
        <f>K44-K42</f>
        <v>2004</v>
      </c>
      <c r="P44" s="399">
        <f>O44/K42*100</f>
        <v>0.17343591785161017</v>
      </c>
      <c r="Q44" s="216">
        <v>344754</v>
      </c>
      <c r="R44" s="211"/>
    </row>
    <row r="45" spans="1:18" ht="15" customHeight="1">
      <c r="A45" s="209" t="s">
        <v>309</v>
      </c>
      <c r="B45" s="396">
        <f t="shared" si="2"/>
        <v>775600</v>
      </c>
      <c r="C45" s="290">
        <v>374100</v>
      </c>
      <c r="D45" s="290">
        <v>401500</v>
      </c>
      <c r="E45" s="331">
        <f t="shared" si="3"/>
        <v>93.17559153175591</v>
      </c>
      <c r="F45" s="332">
        <f t="shared" si="7"/>
        <v>2400</v>
      </c>
      <c r="G45" s="333">
        <f t="shared" si="4"/>
        <v>0.3103983445421624</v>
      </c>
      <c r="H45" s="216">
        <v>155771</v>
      </c>
      <c r="I45" s="216"/>
      <c r="J45" s="209" t="s">
        <v>310</v>
      </c>
      <c r="K45" s="397">
        <f t="shared" si="0"/>
        <v>1159972</v>
      </c>
      <c r="L45" s="290">
        <v>560659</v>
      </c>
      <c r="M45" s="290">
        <v>599313</v>
      </c>
      <c r="N45" s="298">
        <f t="shared" si="1"/>
        <v>93.55028173925811</v>
      </c>
      <c r="O45" s="398">
        <f t="shared" si="5"/>
        <v>2498</v>
      </c>
      <c r="P45" s="399">
        <f t="shared" si="6"/>
        <v>0.21581478288065217</v>
      </c>
      <c r="Q45" s="216">
        <v>348258</v>
      </c>
      <c r="R45" s="211"/>
    </row>
    <row r="46" spans="1:18" ht="15" customHeight="1">
      <c r="A46" s="209" t="s">
        <v>311</v>
      </c>
      <c r="B46" s="396">
        <f t="shared" si="2"/>
        <v>777100</v>
      </c>
      <c r="C46" s="290">
        <v>374200</v>
      </c>
      <c r="D46" s="290">
        <v>402900</v>
      </c>
      <c r="E46" s="331">
        <f t="shared" si="3"/>
        <v>92.87664432861752</v>
      </c>
      <c r="F46" s="332">
        <f t="shared" si="7"/>
        <v>1500</v>
      </c>
      <c r="G46" s="333">
        <f t="shared" si="4"/>
        <v>0.19339865910263024</v>
      </c>
      <c r="H46" s="216">
        <v>156537</v>
      </c>
      <c r="I46" s="216"/>
      <c r="J46" s="217" t="s">
        <v>312</v>
      </c>
      <c r="K46" s="397">
        <f t="shared" si="0"/>
        <v>1160897</v>
      </c>
      <c r="L46" s="294">
        <v>560758</v>
      </c>
      <c r="M46" s="294">
        <v>600139</v>
      </c>
      <c r="N46" s="298">
        <f t="shared" si="1"/>
        <v>93.43802019198885</v>
      </c>
      <c r="O46" s="398">
        <f t="shared" si="5"/>
        <v>925</v>
      </c>
      <c r="P46" s="399">
        <f t="shared" si="6"/>
        <v>0.07974330414872083</v>
      </c>
      <c r="Q46" s="218">
        <v>352284</v>
      </c>
      <c r="R46" s="211"/>
    </row>
    <row r="47" spans="1:18" ht="15" customHeight="1">
      <c r="A47" s="217" t="s">
        <v>313</v>
      </c>
      <c r="B47" s="396">
        <f t="shared" si="2"/>
        <v>757676</v>
      </c>
      <c r="C47" s="290">
        <v>363922</v>
      </c>
      <c r="D47" s="290">
        <v>393754</v>
      </c>
      <c r="E47" s="331">
        <f t="shared" si="3"/>
        <v>92.42369601324685</v>
      </c>
      <c r="F47" s="332">
        <f t="shared" si="7"/>
        <v>-19424</v>
      </c>
      <c r="G47" s="333">
        <f t="shared" si="4"/>
        <v>-2.4995496075151205</v>
      </c>
      <c r="H47" s="210">
        <v>158886</v>
      </c>
      <c r="I47" s="210"/>
      <c r="J47" s="217" t="s">
        <v>314</v>
      </c>
      <c r="K47" s="397">
        <f t="shared" si="0"/>
        <v>1164628</v>
      </c>
      <c r="L47" s="294">
        <v>562684</v>
      </c>
      <c r="M47" s="294">
        <v>601944</v>
      </c>
      <c r="N47" s="298">
        <f t="shared" si="1"/>
        <v>93.47779859920524</v>
      </c>
      <c r="O47" s="398">
        <f t="shared" si="5"/>
        <v>3731</v>
      </c>
      <c r="P47" s="399">
        <f t="shared" si="6"/>
        <v>0.32138940836267127</v>
      </c>
      <c r="Q47" s="218">
        <v>361157</v>
      </c>
      <c r="R47" s="211"/>
    </row>
    <row r="48" spans="1:18" ht="15" customHeight="1">
      <c r="A48" s="217"/>
      <c r="B48" s="396"/>
      <c r="C48" s="290"/>
      <c r="D48" s="290"/>
      <c r="E48" s="331"/>
      <c r="F48" s="332"/>
      <c r="G48" s="333"/>
      <c r="H48" s="210"/>
      <c r="I48" s="210"/>
      <c r="J48" s="209" t="s">
        <v>315</v>
      </c>
      <c r="K48" s="397">
        <f t="shared" si="0"/>
        <v>1166455</v>
      </c>
      <c r="L48" s="294">
        <v>563074</v>
      </c>
      <c r="M48" s="294">
        <v>603381</v>
      </c>
      <c r="N48" s="298">
        <f t="shared" si="1"/>
        <v>93.31980953990929</v>
      </c>
      <c r="O48" s="398">
        <f t="shared" si="5"/>
        <v>1827</v>
      </c>
      <c r="P48" s="399">
        <f t="shared" si="6"/>
        <v>0.15687412633046777</v>
      </c>
      <c r="Q48" s="218">
        <v>365374</v>
      </c>
      <c r="R48" s="211"/>
    </row>
    <row r="49" spans="1:18" ht="15" customHeight="1">
      <c r="A49" s="209" t="s">
        <v>316</v>
      </c>
      <c r="B49" s="396">
        <f t="shared" si="2"/>
        <v>757700</v>
      </c>
      <c r="C49" s="290">
        <v>360900</v>
      </c>
      <c r="D49" s="290">
        <v>396800</v>
      </c>
      <c r="E49" s="331">
        <f t="shared" si="3"/>
        <v>90.95262096774194</v>
      </c>
      <c r="F49" s="332">
        <f>B49-B47</f>
        <v>24</v>
      </c>
      <c r="G49" s="333">
        <f>F49/B47*100</f>
        <v>0.0031675808656998505</v>
      </c>
      <c r="H49" s="213" t="s">
        <v>2</v>
      </c>
      <c r="I49" s="213"/>
      <c r="J49" s="209" t="s">
        <v>317</v>
      </c>
      <c r="K49" s="397">
        <f t="shared" si="0"/>
        <v>1168925</v>
      </c>
      <c r="L49" s="294">
        <v>563981</v>
      </c>
      <c r="M49" s="294">
        <v>604944</v>
      </c>
      <c r="N49" s="298">
        <f t="shared" si="1"/>
        <v>93.22862942685603</v>
      </c>
      <c r="O49" s="398">
        <f t="shared" si="5"/>
        <v>2470</v>
      </c>
      <c r="P49" s="399">
        <f t="shared" si="6"/>
        <v>0.21175270370481503</v>
      </c>
      <c r="Q49" s="218">
        <v>370090</v>
      </c>
      <c r="R49" s="211"/>
    </row>
    <row r="50" spans="1:18" s="2" customFormat="1" ht="15" customHeight="1">
      <c r="A50" s="209" t="s">
        <v>318</v>
      </c>
      <c r="B50" s="396">
        <f t="shared" si="2"/>
        <v>761800</v>
      </c>
      <c r="C50" s="290">
        <v>355700</v>
      </c>
      <c r="D50" s="290">
        <v>406100</v>
      </c>
      <c r="E50" s="331">
        <f t="shared" si="3"/>
        <v>87.58926372814577</v>
      </c>
      <c r="F50" s="332">
        <f t="shared" si="7"/>
        <v>4100</v>
      </c>
      <c r="G50" s="333">
        <f t="shared" si="4"/>
        <v>0.5411112577537284</v>
      </c>
      <c r="H50" s="213" t="s">
        <v>2</v>
      </c>
      <c r="I50" s="213"/>
      <c r="J50" s="388" t="s">
        <v>351</v>
      </c>
      <c r="K50" s="406">
        <f t="shared" si="0"/>
        <v>1170912</v>
      </c>
      <c r="L50" s="376">
        <v>564827</v>
      </c>
      <c r="M50" s="376">
        <v>606085</v>
      </c>
      <c r="N50" s="407">
        <f t="shared" si="1"/>
        <v>93.19270399366425</v>
      </c>
      <c r="O50" s="408">
        <f t="shared" si="5"/>
        <v>1987</v>
      </c>
      <c r="P50" s="409">
        <f t="shared" si="6"/>
        <v>0.1699852428513378</v>
      </c>
      <c r="Q50" s="337">
        <v>374294</v>
      </c>
      <c r="R50" s="36"/>
    </row>
    <row r="51" spans="1:18" ht="15" customHeight="1">
      <c r="A51" s="6" t="s">
        <v>319</v>
      </c>
      <c r="B51" s="396">
        <f t="shared" si="2"/>
        <v>761600</v>
      </c>
      <c r="C51" s="290">
        <v>347700</v>
      </c>
      <c r="D51" s="290">
        <v>413900</v>
      </c>
      <c r="E51" s="331">
        <f t="shared" si="3"/>
        <v>84.00579850205364</v>
      </c>
      <c r="F51" s="332">
        <f t="shared" si="7"/>
        <v>-200</v>
      </c>
      <c r="G51" s="333">
        <f t="shared" si="4"/>
        <v>-0.026253609871357313</v>
      </c>
      <c r="H51" s="213" t="s">
        <v>2</v>
      </c>
      <c r="I51" s="213"/>
      <c r="J51" s="209"/>
      <c r="K51" s="397"/>
      <c r="L51" s="401"/>
      <c r="M51" s="401"/>
      <c r="N51" s="298"/>
      <c r="O51" s="398"/>
      <c r="P51" s="399"/>
      <c r="Q51" s="219"/>
      <c r="R51" s="211"/>
    </row>
    <row r="52" spans="1:18" ht="15" customHeight="1">
      <c r="A52" s="209" t="s">
        <v>320</v>
      </c>
      <c r="B52" s="396">
        <f t="shared" si="2"/>
        <v>743672</v>
      </c>
      <c r="C52" s="290">
        <v>333341</v>
      </c>
      <c r="D52" s="290">
        <v>410331</v>
      </c>
      <c r="E52" s="331">
        <f t="shared" si="3"/>
        <v>81.23709882996899</v>
      </c>
      <c r="F52" s="332">
        <f t="shared" si="7"/>
        <v>-17928</v>
      </c>
      <c r="G52" s="333">
        <f t="shared" si="4"/>
        <v>-2.3539915966386555</v>
      </c>
      <c r="H52" s="216">
        <v>169117</v>
      </c>
      <c r="I52" s="216"/>
      <c r="J52" s="220" t="s">
        <v>123</v>
      </c>
      <c r="K52" s="397">
        <f t="shared" si="0"/>
        <v>1170019</v>
      </c>
      <c r="L52" s="400">
        <v>564617</v>
      </c>
      <c r="M52" s="400">
        <v>605402</v>
      </c>
      <c r="N52" s="298">
        <f t="shared" si="1"/>
        <v>93.26315406952736</v>
      </c>
      <c r="O52" s="398">
        <v>254</v>
      </c>
      <c r="P52" s="399">
        <f>O52/K50*100</f>
        <v>0.021692492689459157</v>
      </c>
      <c r="Q52" s="221">
        <v>371303</v>
      </c>
      <c r="R52" s="211"/>
    </row>
    <row r="53" spans="1:18" ht="15" customHeight="1">
      <c r="A53" s="209" t="s">
        <v>321</v>
      </c>
      <c r="B53" s="396">
        <f t="shared" si="2"/>
        <v>887510</v>
      </c>
      <c r="C53" s="290">
        <v>405264</v>
      </c>
      <c r="D53" s="290">
        <v>482246</v>
      </c>
      <c r="E53" s="331">
        <f t="shared" si="3"/>
        <v>84.03677791002933</v>
      </c>
      <c r="F53" s="332">
        <f t="shared" si="7"/>
        <v>143838</v>
      </c>
      <c r="G53" s="333">
        <f t="shared" si="4"/>
        <v>19.341591454297056</v>
      </c>
      <c r="H53" s="216">
        <v>186375</v>
      </c>
      <c r="I53" s="216"/>
      <c r="J53" s="209">
        <v>2</v>
      </c>
      <c r="K53" s="397">
        <f t="shared" si="0"/>
        <v>1169991</v>
      </c>
      <c r="L53" s="400">
        <v>564620</v>
      </c>
      <c r="M53" s="400">
        <v>605371</v>
      </c>
      <c r="N53" s="298">
        <f t="shared" si="1"/>
        <v>93.26842547793007</v>
      </c>
      <c r="O53" s="398">
        <f t="shared" si="5"/>
        <v>-28</v>
      </c>
      <c r="P53" s="399">
        <f t="shared" si="6"/>
        <v>-0.002393123530472582</v>
      </c>
      <c r="Q53" s="221">
        <v>371447</v>
      </c>
      <c r="R53" s="211"/>
    </row>
    <row r="54" spans="1:18" ht="15" customHeight="1">
      <c r="A54" s="209"/>
      <c r="B54" s="396"/>
      <c r="C54" s="290"/>
      <c r="D54" s="290"/>
      <c r="E54" s="331"/>
      <c r="F54" s="332"/>
      <c r="G54" s="333"/>
      <c r="H54" s="216"/>
      <c r="I54" s="216"/>
      <c r="J54" s="209">
        <v>3</v>
      </c>
      <c r="K54" s="397">
        <f t="shared" si="0"/>
        <v>1170177</v>
      </c>
      <c r="L54" s="400">
        <v>564734</v>
      </c>
      <c r="M54" s="400">
        <v>605443</v>
      </c>
      <c r="N54" s="298">
        <f t="shared" si="1"/>
        <v>93.27616307398054</v>
      </c>
      <c r="O54" s="398">
        <f t="shared" si="5"/>
        <v>186</v>
      </c>
      <c r="P54" s="399">
        <f t="shared" si="6"/>
        <v>0.015897558186345022</v>
      </c>
      <c r="Q54" s="221">
        <v>371505</v>
      </c>
      <c r="R54" s="211"/>
    </row>
    <row r="55" spans="1:18" ht="15" customHeight="1">
      <c r="A55" s="209" t="s">
        <v>322</v>
      </c>
      <c r="B55" s="396">
        <f t="shared" si="2"/>
        <v>877197</v>
      </c>
      <c r="C55" s="290">
        <v>407430</v>
      </c>
      <c r="D55" s="290">
        <v>469767</v>
      </c>
      <c r="E55" s="331">
        <f t="shared" si="3"/>
        <v>86.73023009279068</v>
      </c>
      <c r="F55" s="332">
        <f>B55-B53</f>
        <v>-10313</v>
      </c>
      <c r="G55" s="333">
        <f>F55/B53*100</f>
        <v>-1.162015075886469</v>
      </c>
      <c r="H55" s="216">
        <v>187181</v>
      </c>
      <c r="I55" s="210"/>
      <c r="J55" s="209">
        <v>4</v>
      </c>
      <c r="K55" s="397">
        <f t="shared" si="0"/>
        <v>1167067</v>
      </c>
      <c r="L55" s="400">
        <v>562628</v>
      </c>
      <c r="M55" s="400">
        <v>604439</v>
      </c>
      <c r="N55" s="298">
        <f t="shared" si="1"/>
        <v>93.08267666381553</v>
      </c>
      <c r="O55" s="398">
        <f t="shared" si="5"/>
        <v>-3110</v>
      </c>
      <c r="P55" s="399">
        <f t="shared" si="6"/>
        <v>-0.2657717593150438</v>
      </c>
      <c r="Q55" s="221">
        <v>369843</v>
      </c>
      <c r="R55" s="211"/>
    </row>
    <row r="56" spans="1:18" ht="15" customHeight="1">
      <c r="A56" s="217" t="s">
        <v>323</v>
      </c>
      <c r="B56" s="396">
        <f t="shared" si="2"/>
        <v>927743</v>
      </c>
      <c r="C56" s="290">
        <v>443872</v>
      </c>
      <c r="D56" s="290">
        <v>483871</v>
      </c>
      <c r="E56" s="331">
        <f t="shared" si="3"/>
        <v>91.73354055109729</v>
      </c>
      <c r="F56" s="332">
        <f t="shared" si="7"/>
        <v>50546</v>
      </c>
      <c r="G56" s="333">
        <f t="shared" si="4"/>
        <v>5.762217609043351</v>
      </c>
      <c r="H56" s="210">
        <v>195354</v>
      </c>
      <c r="I56" s="210"/>
      <c r="J56" s="209"/>
      <c r="K56" s="397"/>
      <c r="L56" s="400"/>
      <c r="M56" s="400"/>
      <c r="N56" s="298"/>
      <c r="O56" s="398"/>
      <c r="P56" s="399"/>
      <c r="Q56" s="221"/>
      <c r="R56" s="211"/>
    </row>
    <row r="57" spans="1:18" ht="15" customHeight="1">
      <c r="A57" s="209" t="s">
        <v>324</v>
      </c>
      <c r="B57" s="396">
        <f t="shared" si="2"/>
        <v>942000</v>
      </c>
      <c r="C57" s="290">
        <v>450800</v>
      </c>
      <c r="D57" s="290">
        <v>491200</v>
      </c>
      <c r="E57" s="331">
        <f t="shared" si="3"/>
        <v>91.77524429967427</v>
      </c>
      <c r="F57" s="332">
        <f t="shared" si="7"/>
        <v>14257</v>
      </c>
      <c r="G57" s="333">
        <f t="shared" si="4"/>
        <v>1.5367402394844263</v>
      </c>
      <c r="H57" s="216">
        <v>194824</v>
      </c>
      <c r="I57" s="210"/>
      <c r="J57" s="209">
        <v>5</v>
      </c>
      <c r="K57" s="397">
        <f t="shared" si="0"/>
        <v>1169144</v>
      </c>
      <c r="L57" s="400">
        <v>563979</v>
      </c>
      <c r="M57" s="400">
        <v>605165</v>
      </c>
      <c r="N57" s="298">
        <f t="shared" si="1"/>
        <v>93.19425280708568</v>
      </c>
      <c r="O57" s="398">
        <f>K57-K55</f>
        <v>2077</v>
      </c>
      <c r="P57" s="399">
        <f>O57/K55*100</f>
        <v>0.17796750315106158</v>
      </c>
      <c r="Q57" s="221">
        <v>372425</v>
      </c>
      <c r="R57" s="211"/>
    </row>
    <row r="58" spans="1:18" ht="15" customHeight="1">
      <c r="A58" s="209" t="s">
        <v>325</v>
      </c>
      <c r="B58" s="396">
        <f t="shared" si="2"/>
        <v>965100</v>
      </c>
      <c r="C58" s="290">
        <v>463700</v>
      </c>
      <c r="D58" s="290">
        <v>501400</v>
      </c>
      <c r="E58" s="331">
        <f t="shared" si="3"/>
        <v>92.48105305145592</v>
      </c>
      <c r="F58" s="332">
        <f t="shared" si="7"/>
        <v>23100</v>
      </c>
      <c r="G58" s="333">
        <f t="shared" si="4"/>
        <v>2.4522292993630574</v>
      </c>
      <c r="H58" s="216">
        <v>196218</v>
      </c>
      <c r="I58" s="210"/>
      <c r="J58" s="217">
        <v>6</v>
      </c>
      <c r="K58" s="397">
        <f t="shared" si="0"/>
        <v>1169453</v>
      </c>
      <c r="L58" s="189">
        <v>564178</v>
      </c>
      <c r="M58" s="400">
        <v>605275</v>
      </c>
      <c r="N58" s="298">
        <f t="shared" si="1"/>
        <v>93.21019371360126</v>
      </c>
      <c r="O58" s="398">
        <f t="shared" si="5"/>
        <v>309</v>
      </c>
      <c r="P58" s="399">
        <f t="shared" si="6"/>
        <v>0.026429592932949234</v>
      </c>
      <c r="Q58" s="221">
        <v>373049</v>
      </c>
      <c r="R58" s="211"/>
    </row>
    <row r="59" spans="1:18" ht="15" customHeight="1">
      <c r="A59" s="217" t="s">
        <v>326</v>
      </c>
      <c r="B59" s="396">
        <f t="shared" si="2"/>
        <v>957279</v>
      </c>
      <c r="C59" s="290">
        <v>460859</v>
      </c>
      <c r="D59" s="290">
        <v>496420</v>
      </c>
      <c r="E59" s="331">
        <f t="shared" si="3"/>
        <v>92.83650940735667</v>
      </c>
      <c r="F59" s="332">
        <f t="shared" si="7"/>
        <v>-7821</v>
      </c>
      <c r="G59" s="333">
        <f t="shared" si="4"/>
        <v>-0.8103823437985701</v>
      </c>
      <c r="H59" s="210">
        <v>194652</v>
      </c>
      <c r="I59" s="216"/>
      <c r="J59" s="209">
        <v>7</v>
      </c>
      <c r="K59" s="397">
        <f t="shared" si="0"/>
        <v>1169742</v>
      </c>
      <c r="L59" s="400">
        <v>564293</v>
      </c>
      <c r="M59" s="400">
        <v>605449</v>
      </c>
      <c r="N59" s="298">
        <f t="shared" si="1"/>
        <v>93.20240020216401</v>
      </c>
      <c r="O59" s="398">
        <f t="shared" si="5"/>
        <v>289</v>
      </c>
      <c r="P59" s="399">
        <f t="shared" si="6"/>
        <v>0.024712408279768405</v>
      </c>
      <c r="Q59" s="221">
        <v>373392</v>
      </c>
      <c r="R59" s="211"/>
    </row>
    <row r="60" spans="1:17" ht="15" customHeight="1">
      <c r="A60" s="209"/>
      <c r="B60" s="396"/>
      <c r="C60" s="290"/>
      <c r="D60" s="290"/>
      <c r="E60" s="331"/>
      <c r="F60" s="332"/>
      <c r="G60" s="333"/>
      <c r="H60" s="216"/>
      <c r="I60" s="216"/>
      <c r="J60" s="209">
        <v>8</v>
      </c>
      <c r="K60" s="397">
        <f t="shared" si="0"/>
        <v>1170024</v>
      </c>
      <c r="L60" s="400">
        <v>564385</v>
      </c>
      <c r="M60" s="400">
        <v>605639</v>
      </c>
      <c r="N60" s="298">
        <f t="shared" si="1"/>
        <v>93.18835147670477</v>
      </c>
      <c r="O60" s="398">
        <f t="shared" si="5"/>
        <v>282</v>
      </c>
      <c r="P60" s="399">
        <f t="shared" si="6"/>
        <v>0.02410788019922342</v>
      </c>
      <c r="Q60" s="221">
        <v>373648</v>
      </c>
    </row>
    <row r="61" spans="1:17" ht="15" customHeight="1">
      <c r="A61" s="222"/>
      <c r="B61" s="396"/>
      <c r="C61" s="7"/>
      <c r="D61" s="7"/>
      <c r="E61" s="331"/>
      <c r="F61" s="332"/>
      <c r="G61" s="333"/>
      <c r="I61" s="210"/>
      <c r="J61" s="217"/>
      <c r="K61" s="397"/>
      <c r="L61" s="400"/>
      <c r="M61" s="400"/>
      <c r="N61" s="298"/>
      <c r="O61" s="398"/>
      <c r="P61" s="399"/>
      <c r="Q61" s="221"/>
    </row>
    <row r="62" spans="1:17" ht="15" customHeight="1">
      <c r="A62" s="209" t="s">
        <v>327</v>
      </c>
      <c r="B62" s="396">
        <f t="shared" si="2"/>
        <v>960100</v>
      </c>
      <c r="C62" s="290">
        <v>462200</v>
      </c>
      <c r="D62" s="290">
        <v>497900</v>
      </c>
      <c r="E62" s="331">
        <f t="shared" si="3"/>
        <v>92.82988551918055</v>
      </c>
      <c r="F62" s="332">
        <f>B62-B59</f>
        <v>2821</v>
      </c>
      <c r="G62" s="333">
        <f>F62/B59*100</f>
        <v>0.2946894270113519</v>
      </c>
      <c r="H62" s="216">
        <v>195709</v>
      </c>
      <c r="I62" s="216"/>
      <c r="J62" s="209">
        <v>9</v>
      </c>
      <c r="K62" s="397">
        <f t="shared" si="0"/>
        <v>1170582</v>
      </c>
      <c r="L62" s="400">
        <v>564653</v>
      </c>
      <c r="M62" s="400">
        <v>605929</v>
      </c>
      <c r="N62" s="298">
        <f t="shared" si="1"/>
        <v>93.18798077002421</v>
      </c>
      <c r="O62" s="398">
        <f>K62-K60</f>
        <v>558</v>
      </c>
      <c r="P62" s="399">
        <f>O62/K60*100</f>
        <v>0.04769132940862752</v>
      </c>
      <c r="Q62" s="221">
        <v>373978</v>
      </c>
    </row>
    <row r="63" spans="1:17" ht="15" customHeight="1">
      <c r="A63" s="209" t="s">
        <v>328</v>
      </c>
      <c r="B63" s="396">
        <f t="shared" si="2"/>
        <v>959300</v>
      </c>
      <c r="C63" s="290">
        <v>461600</v>
      </c>
      <c r="D63" s="290">
        <v>497700</v>
      </c>
      <c r="E63" s="331">
        <f t="shared" si="3"/>
        <v>92.74663451878642</v>
      </c>
      <c r="F63" s="332">
        <f t="shared" si="7"/>
        <v>-800</v>
      </c>
      <c r="G63" s="333">
        <f t="shared" si="4"/>
        <v>-0.08332465368190813</v>
      </c>
      <c r="H63" s="216">
        <v>195490</v>
      </c>
      <c r="I63" s="216"/>
      <c r="J63" s="209">
        <v>10</v>
      </c>
      <c r="K63" s="397">
        <f t="shared" si="0"/>
        <v>1170912</v>
      </c>
      <c r="L63" s="400">
        <v>564827</v>
      </c>
      <c r="M63" s="400">
        <v>606085</v>
      </c>
      <c r="N63" s="298">
        <f t="shared" si="1"/>
        <v>93.19270399366425</v>
      </c>
      <c r="O63" s="398">
        <f t="shared" si="5"/>
        <v>330</v>
      </c>
      <c r="P63" s="399">
        <f t="shared" si="6"/>
        <v>0.028191104937543888</v>
      </c>
      <c r="Q63" s="221">
        <v>374294</v>
      </c>
    </row>
    <row r="64" spans="1:17" ht="15" customHeight="1">
      <c r="A64" s="209" t="s">
        <v>329</v>
      </c>
      <c r="B64" s="396">
        <f t="shared" si="2"/>
        <v>958000</v>
      </c>
      <c r="C64" s="290">
        <v>461100</v>
      </c>
      <c r="D64" s="290">
        <v>496900</v>
      </c>
      <c r="E64" s="331">
        <f t="shared" si="3"/>
        <v>92.79533105252565</v>
      </c>
      <c r="F64" s="332">
        <f t="shared" si="7"/>
        <v>-1300</v>
      </c>
      <c r="G64" s="333">
        <f t="shared" si="4"/>
        <v>-0.13551548003752736</v>
      </c>
      <c r="H64" s="216">
        <v>196079</v>
      </c>
      <c r="I64" s="216"/>
      <c r="J64" s="209">
        <v>11</v>
      </c>
      <c r="K64" s="397">
        <f t="shared" si="0"/>
        <v>1171295</v>
      </c>
      <c r="L64" s="400">
        <v>565074</v>
      </c>
      <c r="M64" s="400">
        <v>606221</v>
      </c>
      <c r="N64" s="298">
        <f t="shared" si="1"/>
        <v>93.21254130094471</v>
      </c>
      <c r="O64" s="398">
        <f t="shared" si="5"/>
        <v>383</v>
      </c>
      <c r="P64" s="399">
        <f t="shared" si="6"/>
        <v>0.03270954606323959</v>
      </c>
      <c r="Q64" s="221">
        <v>374865</v>
      </c>
    </row>
    <row r="65" spans="1:17" ht="15" customHeight="1">
      <c r="A65" s="209" t="s">
        <v>330</v>
      </c>
      <c r="B65" s="396">
        <f t="shared" si="2"/>
        <v>962400</v>
      </c>
      <c r="C65" s="290">
        <v>462700</v>
      </c>
      <c r="D65" s="290">
        <v>499700</v>
      </c>
      <c r="E65" s="331">
        <f t="shared" si="3"/>
        <v>92.59555733440064</v>
      </c>
      <c r="F65" s="332">
        <f t="shared" si="7"/>
        <v>4400</v>
      </c>
      <c r="G65" s="333">
        <f t="shared" si="4"/>
        <v>0.4592901878914405</v>
      </c>
      <c r="H65" s="216">
        <v>197301</v>
      </c>
      <c r="I65" s="216"/>
      <c r="J65" s="209">
        <v>12</v>
      </c>
      <c r="K65" s="397">
        <f t="shared" si="0"/>
        <v>1171638</v>
      </c>
      <c r="L65" s="400">
        <v>565289</v>
      </c>
      <c r="M65" s="400">
        <v>606349</v>
      </c>
      <c r="N65" s="298">
        <f t="shared" si="1"/>
        <v>93.2283223028322</v>
      </c>
      <c r="O65" s="398">
        <f t="shared" si="5"/>
        <v>343</v>
      </c>
      <c r="P65" s="399">
        <f t="shared" si="6"/>
        <v>0.029283826875381523</v>
      </c>
      <c r="Q65" s="221">
        <v>375248</v>
      </c>
    </row>
    <row r="66" spans="1:17" ht="15" customHeight="1">
      <c r="A66" s="217" t="s">
        <v>331</v>
      </c>
      <c r="B66" s="396">
        <f t="shared" si="2"/>
        <v>966187</v>
      </c>
      <c r="C66" s="290">
        <v>463477</v>
      </c>
      <c r="D66" s="290">
        <v>502710</v>
      </c>
      <c r="E66" s="331">
        <f t="shared" si="3"/>
        <v>92.1956993097412</v>
      </c>
      <c r="F66" s="332">
        <f t="shared" si="7"/>
        <v>3787</v>
      </c>
      <c r="G66" s="333">
        <f t="shared" si="4"/>
        <v>0.3934954280964256</v>
      </c>
      <c r="H66" s="210">
        <v>198161</v>
      </c>
      <c r="I66" s="210"/>
      <c r="J66" s="217"/>
      <c r="K66" s="397"/>
      <c r="L66" s="400"/>
      <c r="M66" s="400"/>
      <c r="N66" s="298"/>
      <c r="O66" s="398"/>
      <c r="P66" s="399"/>
      <c r="Q66" s="221"/>
    </row>
    <row r="67" spans="1:17" ht="15" customHeight="1">
      <c r="A67" s="209" t="s">
        <v>332</v>
      </c>
      <c r="B67" s="396">
        <f t="shared" si="2"/>
        <v>968531</v>
      </c>
      <c r="C67" s="290">
        <v>463670</v>
      </c>
      <c r="D67" s="290">
        <v>504861</v>
      </c>
      <c r="E67" s="331">
        <f t="shared" si="3"/>
        <v>91.84112062528101</v>
      </c>
      <c r="F67" s="332">
        <f t="shared" si="7"/>
        <v>2344</v>
      </c>
      <c r="G67" s="333">
        <f t="shared" si="4"/>
        <v>0.24260313997186883</v>
      </c>
      <c r="H67" s="210">
        <v>199927</v>
      </c>
      <c r="I67" s="210"/>
      <c r="J67" s="223" t="s">
        <v>124</v>
      </c>
      <c r="K67" s="397">
        <f t="shared" si="0"/>
        <v>1171984</v>
      </c>
      <c r="L67" s="400">
        <v>565516</v>
      </c>
      <c r="M67" s="400">
        <v>606468</v>
      </c>
      <c r="N67" s="298">
        <f t="shared" si="1"/>
        <v>93.24745905802119</v>
      </c>
      <c r="O67" s="398">
        <f>K67-K65</f>
        <v>346</v>
      </c>
      <c r="P67" s="399">
        <f>O67/K65*100</f>
        <v>0.029531305744607123</v>
      </c>
      <c r="Q67" s="221">
        <v>375460</v>
      </c>
    </row>
    <row r="68" spans="1:17" ht="15" customHeight="1">
      <c r="A68" s="217"/>
      <c r="B68" s="37"/>
      <c r="C68" s="37"/>
      <c r="D68" s="37"/>
      <c r="E68" s="37"/>
      <c r="F68" s="38"/>
      <c r="G68" s="39"/>
      <c r="H68" s="37"/>
      <c r="I68" s="37"/>
      <c r="J68" s="209">
        <v>2</v>
      </c>
      <c r="K68" s="397">
        <f t="shared" si="0"/>
        <v>1172080</v>
      </c>
      <c r="L68" s="400">
        <v>565561</v>
      </c>
      <c r="M68" s="400">
        <v>606519</v>
      </c>
      <c r="N68" s="298">
        <f t="shared" si="1"/>
        <v>93.24703760310888</v>
      </c>
      <c r="O68" s="398">
        <f t="shared" si="5"/>
        <v>96</v>
      </c>
      <c r="P68" s="399">
        <f t="shared" si="6"/>
        <v>0.008191238105639667</v>
      </c>
      <c r="Q68" s="221">
        <v>375564</v>
      </c>
    </row>
    <row r="69" spans="1:17" ht="15" customHeight="1">
      <c r="A69" s="224"/>
      <c r="B69" s="64"/>
      <c r="C69" s="64"/>
      <c r="D69" s="64"/>
      <c r="E69" s="64"/>
      <c r="F69" s="65"/>
      <c r="G69" s="66"/>
      <c r="H69" s="64"/>
      <c r="I69" s="64"/>
      <c r="J69" s="225">
        <v>3</v>
      </c>
      <c r="K69" s="402">
        <f t="shared" si="0"/>
        <v>1172281</v>
      </c>
      <c r="L69" s="403">
        <v>565640</v>
      </c>
      <c r="M69" s="403">
        <v>606641</v>
      </c>
      <c r="N69" s="295">
        <f t="shared" si="1"/>
        <v>93.2413074619091</v>
      </c>
      <c r="O69" s="404">
        <f t="shared" si="5"/>
        <v>201</v>
      </c>
      <c r="P69" s="405">
        <f t="shared" si="6"/>
        <v>0.017149000068254726</v>
      </c>
      <c r="Q69" s="226">
        <v>375628</v>
      </c>
    </row>
    <row r="70" spans="1:17" ht="15" customHeight="1">
      <c r="A70" s="391" t="s">
        <v>355</v>
      </c>
      <c r="B70" s="37"/>
      <c r="C70" s="37"/>
      <c r="D70" s="37"/>
      <c r="E70" s="37"/>
      <c r="F70" s="38"/>
      <c r="G70" s="39"/>
      <c r="H70" s="37"/>
      <c r="I70" s="37"/>
      <c r="J70" s="227"/>
      <c r="K70" s="221"/>
      <c r="L70" s="221"/>
      <c r="M70" s="221"/>
      <c r="N70" s="228"/>
      <c r="O70" s="229"/>
      <c r="P70" s="230"/>
      <c r="Q70" s="221"/>
    </row>
    <row r="71" spans="1:17" ht="15" customHeight="1">
      <c r="A71" s="212" t="s">
        <v>142</v>
      </c>
      <c r="B71" s="37"/>
      <c r="C71" s="37"/>
      <c r="D71" s="37"/>
      <c r="E71" s="37"/>
      <c r="F71" s="38"/>
      <c r="G71" s="39"/>
      <c r="H71" s="37"/>
      <c r="I71" s="37"/>
      <c r="J71" s="231"/>
      <c r="K71" s="221"/>
      <c r="L71" s="221"/>
      <c r="M71" s="221"/>
      <c r="N71" s="228"/>
      <c r="O71" s="229"/>
      <c r="P71" s="230"/>
      <c r="Q71" s="221"/>
    </row>
    <row r="72" spans="1:17" ht="14.25">
      <c r="A72" s="212" t="s">
        <v>143</v>
      </c>
      <c r="B72" s="37"/>
      <c r="C72" s="37"/>
      <c r="D72" s="37"/>
      <c r="E72" s="37"/>
      <c r="F72" s="38"/>
      <c r="G72" s="39"/>
      <c r="H72" s="37"/>
      <c r="I72" s="37"/>
      <c r="J72" s="227"/>
      <c r="K72" s="221"/>
      <c r="L72" s="221"/>
      <c r="M72" s="221"/>
      <c r="N72" s="228"/>
      <c r="O72" s="229"/>
      <c r="P72" s="230"/>
      <c r="Q72" s="221"/>
    </row>
    <row r="73" spans="1:11" ht="14.25">
      <c r="A73" s="212" t="s">
        <v>144</v>
      </c>
      <c r="B73" s="37"/>
      <c r="C73" s="37"/>
      <c r="D73" s="37"/>
      <c r="E73" s="37"/>
      <c r="F73" s="38"/>
      <c r="G73" s="39"/>
      <c r="H73" s="37"/>
      <c r="I73" s="37"/>
      <c r="J73" s="232"/>
      <c r="K73" s="211"/>
    </row>
    <row r="74" spans="2:17" ht="14.25">
      <c r="B74" s="37"/>
      <c r="C74" s="37"/>
      <c r="D74" s="37"/>
      <c r="E74" s="37"/>
      <c r="F74" s="38"/>
      <c r="G74" s="39"/>
      <c r="H74" s="37"/>
      <c r="I74" s="37"/>
      <c r="O74" s="233"/>
      <c r="P74" s="234"/>
      <c r="Q74" s="234"/>
    </row>
    <row r="75" spans="2:17" ht="14.25">
      <c r="B75" s="37"/>
      <c r="C75" s="37"/>
      <c r="D75" s="37"/>
      <c r="E75" s="37"/>
      <c r="F75" s="38"/>
      <c r="G75" s="39"/>
      <c r="H75" s="37"/>
      <c r="I75" s="37"/>
      <c r="P75" s="234"/>
      <c r="Q75" s="234"/>
    </row>
    <row r="76" spans="1:17" ht="14.25">
      <c r="A76" s="235"/>
      <c r="B76" s="37"/>
      <c r="C76" s="37"/>
      <c r="D76" s="37"/>
      <c r="E76" s="37"/>
      <c r="F76" s="38"/>
      <c r="G76" s="39"/>
      <c r="H76" s="37"/>
      <c r="I76" s="37"/>
      <c r="J76" s="45"/>
      <c r="K76" s="45"/>
      <c r="L76" s="45"/>
      <c r="P76" s="234"/>
      <c r="Q76" s="234"/>
    </row>
    <row r="77" spans="1:17" ht="14.25">
      <c r="A77" s="211"/>
      <c r="B77" s="236"/>
      <c r="C77" s="236"/>
      <c r="D77" s="236"/>
      <c r="E77" s="236"/>
      <c r="F77" s="237"/>
      <c r="G77" s="236"/>
      <c r="H77" s="211"/>
      <c r="I77" s="211"/>
      <c r="P77" s="234"/>
      <c r="Q77" s="234"/>
    </row>
    <row r="80" spans="2:9" ht="14.25">
      <c r="B80" s="45"/>
      <c r="C80" s="45"/>
      <c r="D80" s="45"/>
      <c r="E80" s="45"/>
      <c r="F80" s="45"/>
      <c r="G80" s="45"/>
      <c r="H80" s="45"/>
      <c r="I80" s="45"/>
    </row>
  </sheetData>
  <sheetProtection/>
  <mergeCells count="20">
    <mergeCell ref="O6:O7"/>
    <mergeCell ref="P6:P7"/>
    <mergeCell ref="B6:B7"/>
    <mergeCell ref="L6:L7"/>
    <mergeCell ref="K6:K7"/>
    <mergeCell ref="J5:J7"/>
    <mergeCell ref="G6:G7"/>
    <mergeCell ref="C6:C7"/>
    <mergeCell ref="D6:D7"/>
    <mergeCell ref="F6:F7"/>
    <mergeCell ref="A2:Q2"/>
    <mergeCell ref="A3:Q3"/>
    <mergeCell ref="B5:G5"/>
    <mergeCell ref="K5:P5"/>
    <mergeCell ref="A5:A7"/>
    <mergeCell ref="H5:H7"/>
    <mergeCell ref="Q5:Q7"/>
    <mergeCell ref="N6:N7"/>
    <mergeCell ref="E6:E7"/>
    <mergeCell ref="M6:M7"/>
  </mergeCells>
  <printOptions/>
  <pageMargins left="0.9055118110236221" right="0.31496062992125984" top="0.31496062992125984" bottom="0.11811023622047245" header="0.5118110236220472" footer="0.5118110236220472"/>
  <pageSetup fitToHeight="1" fitToWidth="1" horizontalDpi="600" verticalDpi="600" orientation="landscape" paperSize="8" scale="76" r:id="rId1"/>
  <ignoredErrors>
    <ignoredError sqref="A15:A16 A20:A22 A24 A26:A28 A32:A34 A38:A40 A44:A45 A49:A50 A55 A57:A58 A62:A65 A67 A51:A53 J48:J50 A43 A46 J44:J45 J42 A37 J38:J40 J36 J32:J34 J30 J26:J28 J24 J20:J22 J18 A17:A18 J14:J16 J12 J9:J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75" zoomScaleNormal="75" zoomScalePageLayoutView="0" workbookViewId="0" topLeftCell="A1">
      <selection activeCell="A2" sqref="A2:T2"/>
    </sheetView>
  </sheetViews>
  <sheetFormatPr defaultColWidth="10.59765625" defaultRowHeight="15"/>
  <cols>
    <col min="1" max="1" width="2.09765625" style="249" customWidth="1"/>
    <col min="2" max="2" width="2.59765625" style="249" customWidth="1"/>
    <col min="3" max="3" width="10.3984375" style="249" customWidth="1"/>
    <col min="4" max="15" width="12.59765625" style="249" customWidth="1"/>
    <col min="16" max="17" width="14.69921875" style="249" customWidth="1"/>
    <col min="18" max="18" width="14.69921875" style="270" customWidth="1"/>
    <col min="19" max="20" width="14.69921875" style="276" customWidth="1"/>
    <col min="21" max="16384" width="10.59765625" style="249" customWidth="1"/>
  </cols>
  <sheetData>
    <row r="1" spans="1:20" s="239" customFormat="1" ht="19.5" customHeight="1">
      <c r="A1" s="238" t="s">
        <v>243</v>
      </c>
      <c r="R1" s="265"/>
      <c r="S1" s="271"/>
      <c r="T1" s="272" t="s">
        <v>244</v>
      </c>
    </row>
    <row r="2" spans="1:20" s="240" customFormat="1" ht="19.5" customHeight="1">
      <c r="A2" s="482" t="s">
        <v>334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</row>
    <row r="3" spans="1:20" s="242" customFormat="1" ht="15" customHeight="1" thickBot="1">
      <c r="A3" s="241"/>
      <c r="B3" s="241"/>
      <c r="C3" s="241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66"/>
      <c r="S3" s="273"/>
      <c r="T3" s="273"/>
    </row>
    <row r="4" spans="1:20" s="242" customFormat="1" ht="22.5" customHeight="1">
      <c r="A4" s="483" t="s">
        <v>245</v>
      </c>
      <c r="B4" s="484"/>
      <c r="C4" s="485"/>
      <c r="D4" s="474" t="s">
        <v>246</v>
      </c>
      <c r="E4" s="488"/>
      <c r="F4" s="489"/>
      <c r="G4" s="474" t="s">
        <v>247</v>
      </c>
      <c r="H4" s="488"/>
      <c r="I4" s="489"/>
      <c r="J4" s="474" t="s">
        <v>248</v>
      </c>
      <c r="K4" s="475"/>
      <c r="L4" s="472" t="s">
        <v>137</v>
      </c>
      <c r="M4" s="472" t="s">
        <v>138</v>
      </c>
      <c r="N4" s="474" t="s">
        <v>249</v>
      </c>
      <c r="O4" s="475"/>
      <c r="P4" s="490" t="s">
        <v>3</v>
      </c>
      <c r="Q4" s="472" t="s">
        <v>139</v>
      </c>
      <c r="R4" s="478" t="s">
        <v>4</v>
      </c>
      <c r="S4" s="480" t="s">
        <v>140</v>
      </c>
      <c r="T4" s="476" t="s">
        <v>146</v>
      </c>
    </row>
    <row r="5" spans="1:20" s="242" customFormat="1" ht="22.5" customHeight="1">
      <c r="A5" s="486"/>
      <c r="B5" s="486"/>
      <c r="C5" s="487"/>
      <c r="D5" s="244" t="s">
        <v>141</v>
      </c>
      <c r="E5" s="244" t="s">
        <v>0</v>
      </c>
      <c r="F5" s="244" t="s">
        <v>1</v>
      </c>
      <c r="G5" s="244" t="s">
        <v>141</v>
      </c>
      <c r="H5" s="244" t="s">
        <v>0</v>
      </c>
      <c r="I5" s="244" t="s">
        <v>1</v>
      </c>
      <c r="J5" s="245" t="s">
        <v>5</v>
      </c>
      <c r="K5" s="245" t="s">
        <v>6</v>
      </c>
      <c r="L5" s="473"/>
      <c r="M5" s="473"/>
      <c r="N5" s="245" t="s">
        <v>7</v>
      </c>
      <c r="O5" s="245" t="s">
        <v>8</v>
      </c>
      <c r="P5" s="491"/>
      <c r="Q5" s="473"/>
      <c r="R5" s="479"/>
      <c r="S5" s="481"/>
      <c r="T5" s="477"/>
    </row>
    <row r="6" spans="1:20" ht="15" customHeight="1">
      <c r="A6" s="246"/>
      <c r="B6" s="246"/>
      <c r="C6" s="247"/>
      <c r="D6" s="248" t="s">
        <v>9</v>
      </c>
      <c r="E6" s="248" t="s">
        <v>9</v>
      </c>
      <c r="F6" s="248" t="s">
        <v>9</v>
      </c>
      <c r="G6" s="248" t="s">
        <v>9</v>
      </c>
      <c r="H6" s="248" t="s">
        <v>9</v>
      </c>
      <c r="I6" s="248" t="s">
        <v>9</v>
      </c>
      <c r="J6" s="248" t="s">
        <v>9</v>
      </c>
      <c r="K6" s="248" t="s">
        <v>10</v>
      </c>
      <c r="L6" s="248" t="s">
        <v>11</v>
      </c>
      <c r="M6" s="248" t="s">
        <v>11</v>
      </c>
      <c r="N6" s="248" t="s">
        <v>11</v>
      </c>
      <c r="O6" s="248" t="s">
        <v>136</v>
      </c>
      <c r="P6" s="248" t="s">
        <v>10</v>
      </c>
      <c r="Q6" s="248" t="s">
        <v>9</v>
      </c>
      <c r="R6" s="267" t="s">
        <v>10</v>
      </c>
      <c r="S6" s="68" t="s">
        <v>9</v>
      </c>
      <c r="T6" s="68" t="s">
        <v>12</v>
      </c>
    </row>
    <row r="7" spans="1:20" s="344" customFormat="1" ht="15" customHeight="1">
      <c r="A7" s="465" t="s">
        <v>13</v>
      </c>
      <c r="B7" s="469"/>
      <c r="C7" s="466"/>
      <c r="D7" s="340">
        <f>SUM(D8:D9)</f>
        <v>1168925</v>
      </c>
      <c r="E7" s="340">
        <f aca="true" t="shared" si="0" ref="E7:T7">SUM(E8:E9)</f>
        <v>563981</v>
      </c>
      <c r="F7" s="340">
        <f t="shared" si="0"/>
        <v>604944</v>
      </c>
      <c r="G7" s="340">
        <f t="shared" si="0"/>
        <v>1170912</v>
      </c>
      <c r="H7" s="340">
        <f t="shared" si="0"/>
        <v>564827</v>
      </c>
      <c r="I7" s="340">
        <f t="shared" si="0"/>
        <v>606085</v>
      </c>
      <c r="J7" s="340">
        <f>SUM(J8:J9)</f>
        <v>1987</v>
      </c>
      <c r="K7" s="341">
        <f>J7/D7*100</f>
        <v>0.1699852428513378</v>
      </c>
      <c r="L7" s="340">
        <f t="shared" si="0"/>
        <v>370090</v>
      </c>
      <c r="M7" s="340">
        <f t="shared" si="0"/>
        <v>374294</v>
      </c>
      <c r="N7" s="340">
        <f t="shared" si="0"/>
        <v>4204</v>
      </c>
      <c r="O7" s="341">
        <f>N7/L7*100</f>
        <v>1.1359399065092275</v>
      </c>
      <c r="P7" s="341">
        <f>100*G7/G$7</f>
        <v>100</v>
      </c>
      <c r="Q7" s="341">
        <f>G7/M7</f>
        <v>3.128321586774033</v>
      </c>
      <c r="R7" s="342">
        <f>H7/I7*100</f>
        <v>93.19270399366425</v>
      </c>
      <c r="S7" s="341">
        <f>G7/T7</f>
        <v>279.8118834595091</v>
      </c>
      <c r="T7" s="341">
        <f t="shared" si="0"/>
        <v>4184.639999999999</v>
      </c>
    </row>
    <row r="8" spans="1:20" s="344" customFormat="1" ht="15" customHeight="1">
      <c r="A8" s="465" t="s">
        <v>14</v>
      </c>
      <c r="B8" s="469"/>
      <c r="C8" s="466"/>
      <c r="D8" s="340">
        <f aca="true" t="shared" si="1" ref="D8:I8">SUM(D14:D21)</f>
        <v>810725</v>
      </c>
      <c r="E8" s="340">
        <f t="shared" si="1"/>
        <v>390142</v>
      </c>
      <c r="F8" s="340">
        <f t="shared" si="1"/>
        <v>420583</v>
      </c>
      <c r="G8" s="340">
        <f t="shared" si="1"/>
        <v>811840</v>
      </c>
      <c r="H8" s="340">
        <f t="shared" si="1"/>
        <v>390494</v>
      </c>
      <c r="I8" s="340">
        <f t="shared" si="1"/>
        <v>421346</v>
      </c>
      <c r="J8" s="340">
        <f>SUM(J14:J21)</f>
        <v>1115</v>
      </c>
      <c r="K8" s="341">
        <f aca="true" t="shared" si="2" ref="K8:K70">J8/D8*100</f>
        <v>0.13753122205433407</v>
      </c>
      <c r="L8" s="340">
        <f aca="true" t="shared" si="3" ref="L8:T8">SUM(L14:L21)</f>
        <v>265332</v>
      </c>
      <c r="M8" s="340">
        <f t="shared" si="3"/>
        <v>268327</v>
      </c>
      <c r="N8" s="340">
        <f t="shared" si="3"/>
        <v>2995</v>
      </c>
      <c r="O8" s="341">
        <f aca="true" t="shared" si="4" ref="O8:O70">N8/L8*100</f>
        <v>1.1287745164548566</v>
      </c>
      <c r="P8" s="341">
        <f>100*G8/G$7</f>
        <v>69.33398923232488</v>
      </c>
      <c r="Q8" s="341">
        <f aca="true" t="shared" si="5" ref="Q8:Q70">G8/M8</f>
        <v>3.0255620940121566</v>
      </c>
      <c r="R8" s="342">
        <f aca="true" t="shared" si="6" ref="R8:R70">H8/I8*100</f>
        <v>92.67775177644975</v>
      </c>
      <c r="S8" s="341">
        <f aca="true" t="shared" si="7" ref="S8:S70">G8/T8</f>
        <v>453.11915698761493</v>
      </c>
      <c r="T8" s="341">
        <f t="shared" si="3"/>
        <v>1791.6699999999998</v>
      </c>
    </row>
    <row r="9" spans="1:20" s="344" customFormat="1" ht="15" customHeight="1">
      <c r="A9" s="465" t="s">
        <v>15</v>
      </c>
      <c r="B9" s="469"/>
      <c r="C9" s="466"/>
      <c r="D9" s="340">
        <f aca="true" t="shared" si="8" ref="D9:J9">SUM(D23,D26,D32,D42,D49,D55,D63,D69)</f>
        <v>358200</v>
      </c>
      <c r="E9" s="340">
        <f t="shared" si="8"/>
        <v>173839</v>
      </c>
      <c r="F9" s="340">
        <f t="shared" si="8"/>
        <v>184361</v>
      </c>
      <c r="G9" s="340">
        <f t="shared" si="8"/>
        <v>359072</v>
      </c>
      <c r="H9" s="340">
        <f t="shared" si="8"/>
        <v>174333</v>
      </c>
      <c r="I9" s="340">
        <f t="shared" si="8"/>
        <v>184739</v>
      </c>
      <c r="J9" s="340">
        <f t="shared" si="8"/>
        <v>872</v>
      </c>
      <c r="K9" s="341">
        <f t="shared" si="2"/>
        <v>0.2434394193188163</v>
      </c>
      <c r="L9" s="340">
        <f>SUM(L23,L26,L32,L42,L49,L55,L63,L69)</f>
        <v>104758</v>
      </c>
      <c r="M9" s="340">
        <f>SUM(M23,M26,M32,M42,M49,M55,M63,M69)</f>
        <v>105967</v>
      </c>
      <c r="N9" s="340">
        <f>SUM(N23,N26,N32,N42,N49,N55,N63,N69)</f>
        <v>1209</v>
      </c>
      <c r="O9" s="341">
        <f t="shared" si="4"/>
        <v>1.1540884705702668</v>
      </c>
      <c r="P9" s="341">
        <f>100*G9/G$7</f>
        <v>30.66601076767511</v>
      </c>
      <c r="Q9" s="341">
        <f t="shared" si="5"/>
        <v>3.3885266167769212</v>
      </c>
      <c r="R9" s="342">
        <f t="shared" si="6"/>
        <v>94.36718830349845</v>
      </c>
      <c r="S9" s="341">
        <f t="shared" si="7"/>
        <v>150.05286317839338</v>
      </c>
      <c r="T9" s="341">
        <f>SUM(T23+T26+T32+T42+T49+T55+T63+T69)</f>
        <v>2392.97</v>
      </c>
    </row>
    <row r="10" spans="1:20" s="344" customFormat="1" ht="15" customHeight="1">
      <c r="A10" s="338"/>
      <c r="B10" s="338"/>
      <c r="C10" s="339"/>
      <c r="D10" s="340"/>
      <c r="E10" s="340"/>
      <c r="F10" s="340"/>
      <c r="G10" s="340"/>
      <c r="H10" s="340"/>
      <c r="I10" s="340"/>
      <c r="J10" s="366"/>
      <c r="K10" s="341"/>
      <c r="L10" s="340"/>
      <c r="M10" s="340"/>
      <c r="N10" s="366"/>
      <c r="O10" s="341"/>
      <c r="P10" s="341"/>
      <c r="Q10" s="341"/>
      <c r="R10" s="342"/>
      <c r="S10" s="341"/>
      <c r="T10" s="341"/>
    </row>
    <row r="11" spans="1:20" s="344" customFormat="1" ht="15" customHeight="1">
      <c r="A11" s="465" t="s">
        <v>16</v>
      </c>
      <c r="B11" s="469"/>
      <c r="C11" s="466"/>
      <c r="D11" s="340">
        <f aca="true" t="shared" si="9" ref="D11:J11">SUM(D14,D16,D19,D21,D23,D26,D32,D42)</f>
        <v>906955</v>
      </c>
      <c r="E11" s="340">
        <f t="shared" si="9"/>
        <v>439989</v>
      </c>
      <c r="F11" s="340">
        <f t="shared" si="9"/>
        <v>466966</v>
      </c>
      <c r="G11" s="340">
        <f t="shared" si="9"/>
        <v>911713</v>
      </c>
      <c r="H11" s="340">
        <f t="shared" si="9"/>
        <v>442103</v>
      </c>
      <c r="I11" s="340">
        <f t="shared" si="9"/>
        <v>469610</v>
      </c>
      <c r="J11" s="340">
        <f t="shared" si="9"/>
        <v>4758</v>
      </c>
      <c r="K11" s="341">
        <f t="shared" si="2"/>
        <v>0.5246125772502495</v>
      </c>
      <c r="L11" s="340">
        <f>SUM(L14,L16,L19,L21,L23,L26,L32,L42)</f>
        <v>293195</v>
      </c>
      <c r="M11" s="340">
        <f>SUM(M14,M16,M19,M21,M23,M26,M32,M42)</f>
        <v>297562</v>
      </c>
      <c r="N11" s="366">
        <f>SUM(N14,N16,N19,N21,N23,N26,N32,N42)</f>
        <v>4367</v>
      </c>
      <c r="O11" s="341">
        <f t="shared" si="4"/>
        <v>1.489452412217125</v>
      </c>
      <c r="P11" s="341">
        <f>100*G11/G$7</f>
        <v>77.86349443852313</v>
      </c>
      <c r="Q11" s="341">
        <f t="shared" si="5"/>
        <v>3.0639429765897526</v>
      </c>
      <c r="R11" s="342">
        <f t="shared" si="6"/>
        <v>94.14258640148208</v>
      </c>
      <c r="S11" s="341">
        <f t="shared" si="7"/>
        <v>412.94903094016246</v>
      </c>
      <c r="T11" s="341">
        <f>SUM(T14+T16+T19+T21+T23+T26+T32+T42)</f>
        <v>2207.81</v>
      </c>
    </row>
    <row r="12" spans="1:20" s="344" customFormat="1" ht="15" customHeight="1">
      <c r="A12" s="465" t="s">
        <v>17</v>
      </c>
      <c r="B12" s="469"/>
      <c r="C12" s="466"/>
      <c r="D12" s="340">
        <f aca="true" t="shared" si="10" ref="D12:I12">SUM(D17,D18,D15,D20,D49,D55,D63,D69)</f>
        <v>261970</v>
      </c>
      <c r="E12" s="340">
        <f t="shared" si="10"/>
        <v>123992</v>
      </c>
      <c r="F12" s="340">
        <f t="shared" si="10"/>
        <v>137978</v>
      </c>
      <c r="G12" s="340">
        <f t="shared" si="10"/>
        <v>259199</v>
      </c>
      <c r="H12" s="340">
        <f t="shared" si="10"/>
        <v>122724</v>
      </c>
      <c r="I12" s="340">
        <f t="shared" si="10"/>
        <v>136475</v>
      </c>
      <c r="J12" s="340">
        <f>SUM(J15,J17,J18,J20,J49,J55,J63,J69)</f>
        <v>-2771</v>
      </c>
      <c r="K12" s="341">
        <f t="shared" si="2"/>
        <v>-1.0577547047371838</v>
      </c>
      <c r="L12" s="340">
        <f>SUM(L15+L17+L18+L20+L49+L55+L63+L69)</f>
        <v>76895</v>
      </c>
      <c r="M12" s="340">
        <f>SUM(M15+M17+M18+M20+M49+M55+M63+M69)</f>
        <v>76732</v>
      </c>
      <c r="N12" s="366">
        <f>SUM(N15,N17,N18,N20,N49,N55,N63,N69)</f>
        <v>-163</v>
      </c>
      <c r="O12" s="341">
        <f t="shared" si="4"/>
        <v>-0.21197737174068537</v>
      </c>
      <c r="P12" s="341">
        <f>100*G12/G$7</f>
        <v>22.136505561476866</v>
      </c>
      <c r="Q12" s="341">
        <f t="shared" si="5"/>
        <v>3.3779778970963874</v>
      </c>
      <c r="R12" s="342">
        <f t="shared" si="6"/>
        <v>89.92416193442023</v>
      </c>
      <c r="S12" s="341">
        <f t="shared" si="7"/>
        <v>131.11850791418584</v>
      </c>
      <c r="T12" s="341">
        <f>SUM(T15+T17+T18+T20+T49+T55+T63+T69)</f>
        <v>1976.83</v>
      </c>
    </row>
    <row r="13" spans="1:20" ht="15" customHeight="1">
      <c r="A13" s="51"/>
      <c r="B13" s="51"/>
      <c r="C13" s="250"/>
      <c r="D13" s="410"/>
      <c r="E13" s="410"/>
      <c r="F13" s="410"/>
      <c r="G13" s="410"/>
      <c r="H13" s="410"/>
      <c r="I13" s="410"/>
      <c r="J13" s="410"/>
      <c r="K13" s="411"/>
      <c r="L13" s="410"/>
      <c r="M13" s="410"/>
      <c r="N13" s="413"/>
      <c r="O13" s="411"/>
      <c r="P13" s="411"/>
      <c r="Q13" s="411"/>
      <c r="R13" s="412"/>
      <c r="S13" s="411"/>
      <c r="T13" s="411"/>
    </row>
    <row r="14" spans="1:20" s="334" customFormat="1" ht="15" customHeight="1">
      <c r="A14" s="251"/>
      <c r="B14" s="470" t="s">
        <v>18</v>
      </c>
      <c r="C14" s="471"/>
      <c r="D14" s="410">
        <f>SUM(E14:F14)</f>
        <v>445522</v>
      </c>
      <c r="E14" s="410">
        <v>216448</v>
      </c>
      <c r="F14" s="410">
        <v>229074</v>
      </c>
      <c r="G14" s="410">
        <f>SUM(H14:I14)</f>
        <v>446325</v>
      </c>
      <c r="H14" s="410">
        <v>216607</v>
      </c>
      <c r="I14" s="410">
        <v>229718</v>
      </c>
      <c r="J14" s="410">
        <f>G14-D14</f>
        <v>803</v>
      </c>
      <c r="K14" s="411">
        <f t="shared" si="2"/>
        <v>0.1802380129376327</v>
      </c>
      <c r="L14" s="410">
        <v>158597</v>
      </c>
      <c r="M14" s="410">
        <v>160576</v>
      </c>
      <c r="N14" s="413">
        <f aca="true" t="shared" si="11" ref="N14:N70">M14-L14</f>
        <v>1979</v>
      </c>
      <c r="O14" s="411">
        <f t="shared" si="4"/>
        <v>1.247816793508074</v>
      </c>
      <c r="P14" s="411">
        <f>100*G14/G$7</f>
        <v>38.11772362056244</v>
      </c>
      <c r="Q14" s="411">
        <f t="shared" si="5"/>
        <v>2.7795249601434833</v>
      </c>
      <c r="R14" s="412">
        <f t="shared" si="6"/>
        <v>94.29256740873593</v>
      </c>
      <c r="S14" s="411">
        <f t="shared" si="7"/>
        <v>954.1548196763367</v>
      </c>
      <c r="T14" s="411">
        <v>467.77</v>
      </c>
    </row>
    <row r="15" spans="1:20" s="334" customFormat="1" ht="15" customHeight="1">
      <c r="A15" s="335"/>
      <c r="B15" s="467" t="s">
        <v>19</v>
      </c>
      <c r="C15" s="468"/>
      <c r="D15" s="410">
        <f aca="true" t="shared" si="12" ref="D15:D21">SUM(E15:F15)</f>
        <v>50084</v>
      </c>
      <c r="E15" s="410">
        <v>23739</v>
      </c>
      <c r="F15" s="410">
        <v>26345</v>
      </c>
      <c r="G15" s="410">
        <f aca="true" t="shared" si="13" ref="G15:G21">SUM(H15:I15)</f>
        <v>49955</v>
      </c>
      <c r="H15" s="410">
        <v>23685</v>
      </c>
      <c r="I15" s="410">
        <v>26270</v>
      </c>
      <c r="J15" s="410">
        <f aca="true" t="shared" si="14" ref="J15:J21">G15-D15</f>
        <v>-129</v>
      </c>
      <c r="K15" s="411">
        <f t="shared" si="2"/>
        <v>-0.2575672869579107</v>
      </c>
      <c r="L15" s="410">
        <v>15405</v>
      </c>
      <c r="M15" s="410">
        <v>15498</v>
      </c>
      <c r="N15" s="413">
        <f t="shared" si="11"/>
        <v>93</v>
      </c>
      <c r="O15" s="411">
        <f t="shared" si="4"/>
        <v>0.6037000973709835</v>
      </c>
      <c r="P15" s="411">
        <f aca="true" t="shared" si="15" ref="P15:P21">100*G15/G$7</f>
        <v>4.266332568117843</v>
      </c>
      <c r="Q15" s="411">
        <f t="shared" si="5"/>
        <v>3.2233191379532844</v>
      </c>
      <c r="R15" s="412">
        <f t="shared" si="6"/>
        <v>90.1598781880472</v>
      </c>
      <c r="S15" s="411">
        <f t="shared" si="7"/>
        <v>347.1266763949691</v>
      </c>
      <c r="T15" s="411">
        <v>143.91</v>
      </c>
    </row>
    <row r="16" spans="1:20" s="334" customFormat="1" ht="15" customHeight="1">
      <c r="A16" s="335"/>
      <c r="B16" s="467" t="s">
        <v>20</v>
      </c>
      <c r="C16" s="468"/>
      <c r="D16" s="410">
        <f t="shared" si="12"/>
        <v>106546</v>
      </c>
      <c r="E16" s="410">
        <v>51512</v>
      </c>
      <c r="F16" s="410">
        <v>55034</v>
      </c>
      <c r="G16" s="410">
        <f t="shared" si="13"/>
        <v>106692</v>
      </c>
      <c r="H16" s="410">
        <v>51646</v>
      </c>
      <c r="I16" s="410">
        <v>55046</v>
      </c>
      <c r="J16" s="410">
        <f t="shared" si="14"/>
        <v>146</v>
      </c>
      <c r="K16" s="411">
        <f t="shared" si="2"/>
        <v>0.13703001520470032</v>
      </c>
      <c r="L16" s="410">
        <v>29873</v>
      </c>
      <c r="M16" s="410">
        <v>30282</v>
      </c>
      <c r="N16" s="413">
        <f t="shared" si="11"/>
        <v>409</v>
      </c>
      <c r="O16" s="411">
        <f t="shared" si="4"/>
        <v>1.3691293140963412</v>
      </c>
      <c r="P16" s="411">
        <f t="shared" si="15"/>
        <v>9.11187177174715</v>
      </c>
      <c r="Q16" s="411">
        <f t="shared" si="5"/>
        <v>3.5232811571230434</v>
      </c>
      <c r="R16" s="412">
        <f t="shared" si="6"/>
        <v>93.82334774552193</v>
      </c>
      <c r="S16" s="411">
        <f t="shared" si="7"/>
        <v>287.4787810201277</v>
      </c>
      <c r="T16" s="411">
        <v>371.13</v>
      </c>
    </row>
    <row r="17" spans="1:20" s="334" customFormat="1" ht="15" customHeight="1">
      <c r="A17" s="335"/>
      <c r="B17" s="467" t="s">
        <v>21</v>
      </c>
      <c r="C17" s="468"/>
      <c r="D17" s="410">
        <f t="shared" si="12"/>
        <v>29413</v>
      </c>
      <c r="E17" s="410">
        <v>14004</v>
      </c>
      <c r="F17" s="410">
        <v>15409</v>
      </c>
      <c r="G17" s="410">
        <f t="shared" si="13"/>
        <v>29133</v>
      </c>
      <c r="H17" s="410">
        <v>13840</v>
      </c>
      <c r="I17" s="410">
        <v>15293</v>
      </c>
      <c r="J17" s="410">
        <f t="shared" si="14"/>
        <v>-280</v>
      </c>
      <c r="K17" s="411">
        <f t="shared" si="2"/>
        <v>-0.9519600176792575</v>
      </c>
      <c r="L17" s="410">
        <v>8668</v>
      </c>
      <c r="M17" s="410">
        <v>8473</v>
      </c>
      <c r="N17" s="413">
        <f t="shared" si="11"/>
        <v>-195</v>
      </c>
      <c r="O17" s="411">
        <f t="shared" si="4"/>
        <v>-2.2496538994000925</v>
      </c>
      <c r="P17" s="411">
        <f t="shared" si="15"/>
        <v>2.4880605886693448</v>
      </c>
      <c r="Q17" s="411">
        <f t="shared" si="5"/>
        <v>3.4383335300365867</v>
      </c>
      <c r="R17" s="412">
        <f t="shared" si="6"/>
        <v>90.49892107500163</v>
      </c>
      <c r="S17" s="411">
        <f t="shared" si="7"/>
        <v>108.44221105527639</v>
      </c>
      <c r="T17" s="411">
        <v>268.65</v>
      </c>
    </row>
    <row r="18" spans="1:20" s="334" customFormat="1" ht="15" customHeight="1">
      <c r="A18" s="335"/>
      <c r="B18" s="467" t="s">
        <v>22</v>
      </c>
      <c r="C18" s="468"/>
      <c r="D18" s="410">
        <f t="shared" si="12"/>
        <v>22515</v>
      </c>
      <c r="E18" s="410">
        <v>10335</v>
      </c>
      <c r="F18" s="410">
        <v>12180</v>
      </c>
      <c r="G18" s="410">
        <f t="shared" si="13"/>
        <v>22115</v>
      </c>
      <c r="H18" s="410">
        <v>10147</v>
      </c>
      <c r="I18" s="410">
        <v>11968</v>
      </c>
      <c r="J18" s="410">
        <f t="shared" si="14"/>
        <v>-400</v>
      </c>
      <c r="K18" s="411">
        <f t="shared" si="2"/>
        <v>-1.7765933821896513</v>
      </c>
      <c r="L18" s="410">
        <v>6935</v>
      </c>
      <c r="M18" s="410">
        <v>6917</v>
      </c>
      <c r="N18" s="413">
        <f t="shared" si="11"/>
        <v>-18</v>
      </c>
      <c r="O18" s="411">
        <f t="shared" si="4"/>
        <v>-0.2595529920692142</v>
      </c>
      <c r="P18" s="411">
        <f t="shared" si="15"/>
        <v>1.888698723729879</v>
      </c>
      <c r="Q18" s="411">
        <f t="shared" si="5"/>
        <v>3.197195315888391</v>
      </c>
      <c r="R18" s="412">
        <f t="shared" si="6"/>
        <v>84.78442513368985</v>
      </c>
      <c r="S18" s="411">
        <f t="shared" si="7"/>
        <v>89.50904601934674</v>
      </c>
      <c r="T18" s="411">
        <v>247.07</v>
      </c>
    </row>
    <row r="19" spans="1:20" s="334" customFormat="1" ht="15" customHeight="1">
      <c r="A19" s="335"/>
      <c r="B19" s="467" t="s">
        <v>23</v>
      </c>
      <c r="C19" s="468"/>
      <c r="D19" s="410">
        <f t="shared" si="12"/>
        <v>69361</v>
      </c>
      <c r="E19" s="410">
        <v>31997</v>
      </c>
      <c r="F19" s="410">
        <v>37364</v>
      </c>
      <c r="G19" s="410">
        <f t="shared" si="13"/>
        <v>69429</v>
      </c>
      <c r="H19" s="410">
        <v>32019</v>
      </c>
      <c r="I19" s="410">
        <v>37410</v>
      </c>
      <c r="J19" s="410">
        <f t="shared" si="14"/>
        <v>68</v>
      </c>
      <c r="K19" s="411">
        <f t="shared" si="2"/>
        <v>0.09803780222315134</v>
      </c>
      <c r="L19" s="410">
        <v>21784</v>
      </c>
      <c r="M19" s="410">
        <v>22012</v>
      </c>
      <c r="N19" s="413">
        <f t="shared" si="11"/>
        <v>228</v>
      </c>
      <c r="O19" s="411">
        <f t="shared" si="4"/>
        <v>1.046639735585751</v>
      </c>
      <c r="P19" s="411">
        <f t="shared" si="15"/>
        <v>5.929480609986062</v>
      </c>
      <c r="Q19" s="411">
        <f t="shared" si="5"/>
        <v>3.1541431946211156</v>
      </c>
      <c r="R19" s="412">
        <f t="shared" si="6"/>
        <v>85.58941459502807</v>
      </c>
      <c r="S19" s="411">
        <f t="shared" si="7"/>
        <v>457.9749340369393</v>
      </c>
      <c r="T19" s="411">
        <v>151.6</v>
      </c>
    </row>
    <row r="20" spans="1:20" s="334" customFormat="1" ht="15" customHeight="1">
      <c r="A20" s="335"/>
      <c r="B20" s="467" t="s">
        <v>24</v>
      </c>
      <c r="C20" s="468"/>
      <c r="D20" s="410">
        <f t="shared" si="12"/>
        <v>27136</v>
      </c>
      <c r="E20" s="410">
        <v>12843</v>
      </c>
      <c r="F20" s="410">
        <v>14293</v>
      </c>
      <c r="G20" s="410">
        <f t="shared" si="13"/>
        <v>26806</v>
      </c>
      <c r="H20" s="410">
        <v>12668</v>
      </c>
      <c r="I20" s="410">
        <v>14138</v>
      </c>
      <c r="J20" s="410">
        <f t="shared" si="14"/>
        <v>-330</v>
      </c>
      <c r="K20" s="411">
        <f t="shared" si="2"/>
        <v>-1.2160966981132075</v>
      </c>
      <c r="L20" s="410">
        <v>7726</v>
      </c>
      <c r="M20" s="410">
        <v>7708</v>
      </c>
      <c r="N20" s="413">
        <f t="shared" si="11"/>
        <v>-18</v>
      </c>
      <c r="O20" s="411">
        <f t="shared" si="4"/>
        <v>-0.23297954957287084</v>
      </c>
      <c r="P20" s="411">
        <f t="shared" si="15"/>
        <v>2.28932661036867</v>
      </c>
      <c r="Q20" s="411">
        <f t="shared" si="5"/>
        <v>3.4776855215360665</v>
      </c>
      <c r="R20" s="412">
        <f t="shared" si="6"/>
        <v>89.60248974395248</v>
      </c>
      <c r="S20" s="411">
        <f t="shared" si="7"/>
        <v>328.46464894008085</v>
      </c>
      <c r="T20" s="411">
        <v>81.61</v>
      </c>
    </row>
    <row r="21" spans="1:20" s="334" customFormat="1" ht="15" customHeight="1">
      <c r="A21" s="335"/>
      <c r="B21" s="467" t="s">
        <v>25</v>
      </c>
      <c r="C21" s="468"/>
      <c r="D21" s="410">
        <f t="shared" si="12"/>
        <v>60148</v>
      </c>
      <c r="E21" s="410">
        <v>29264</v>
      </c>
      <c r="F21" s="410">
        <v>30884</v>
      </c>
      <c r="G21" s="410">
        <f t="shared" si="13"/>
        <v>61385</v>
      </c>
      <c r="H21" s="410">
        <v>29882</v>
      </c>
      <c r="I21" s="410">
        <v>31503</v>
      </c>
      <c r="J21" s="410">
        <f t="shared" si="14"/>
        <v>1237</v>
      </c>
      <c r="K21" s="411">
        <f t="shared" si="2"/>
        <v>2.0565937354525503</v>
      </c>
      <c r="L21" s="410">
        <v>16344</v>
      </c>
      <c r="M21" s="410">
        <v>16861</v>
      </c>
      <c r="N21" s="413">
        <f t="shared" si="11"/>
        <v>517</v>
      </c>
      <c r="O21" s="411">
        <f t="shared" si="4"/>
        <v>3.163240332843857</v>
      </c>
      <c r="P21" s="411">
        <f t="shared" si="15"/>
        <v>5.242494739143505</v>
      </c>
      <c r="Q21" s="411">
        <f t="shared" si="5"/>
        <v>3.640650020757962</v>
      </c>
      <c r="R21" s="412">
        <f t="shared" si="6"/>
        <v>94.8544583055582</v>
      </c>
      <c r="S21" s="411">
        <f t="shared" si="7"/>
        <v>1024.2783247121642</v>
      </c>
      <c r="T21" s="411">
        <v>59.93</v>
      </c>
    </row>
    <row r="22" spans="1:20" ht="15" customHeight="1">
      <c r="A22" s="253"/>
      <c r="B22" s="254"/>
      <c r="C22" s="255"/>
      <c r="D22" s="410"/>
      <c r="E22" s="410"/>
      <c r="F22" s="410"/>
      <c r="G22" s="410"/>
      <c r="H22" s="410"/>
      <c r="I22" s="410"/>
      <c r="J22" s="410"/>
      <c r="K22" s="411"/>
      <c r="L22" s="410"/>
      <c r="M22" s="410"/>
      <c r="N22" s="413"/>
      <c r="O22" s="411"/>
      <c r="P22" s="411"/>
      <c r="Q22" s="411"/>
      <c r="R22" s="412"/>
      <c r="S22" s="411"/>
      <c r="T22" s="411"/>
    </row>
    <row r="23" spans="1:20" s="344" customFormat="1" ht="15" customHeight="1">
      <c r="A23" s="343"/>
      <c r="B23" s="465" t="s">
        <v>26</v>
      </c>
      <c r="C23" s="466"/>
      <c r="D23" s="340">
        <f aca="true" t="shared" si="16" ref="D23:I23">SUM(D24)</f>
        <v>11307</v>
      </c>
      <c r="E23" s="340">
        <f t="shared" si="16"/>
        <v>5108</v>
      </c>
      <c r="F23" s="340">
        <f t="shared" si="16"/>
        <v>6199</v>
      </c>
      <c r="G23" s="340">
        <f t="shared" si="16"/>
        <v>11201</v>
      </c>
      <c r="H23" s="340">
        <f t="shared" si="16"/>
        <v>5060</v>
      </c>
      <c r="I23" s="340">
        <f t="shared" si="16"/>
        <v>6141</v>
      </c>
      <c r="J23" s="340">
        <f aca="true" t="shared" si="17" ref="J23:J67">SUM(G23-D23)</f>
        <v>-106</v>
      </c>
      <c r="K23" s="341">
        <f t="shared" si="2"/>
        <v>-0.9374723622534713</v>
      </c>
      <c r="L23" s="340">
        <f>SUM(L24)</f>
        <v>3895</v>
      </c>
      <c r="M23" s="340">
        <f>SUM(M24)</f>
        <v>3902</v>
      </c>
      <c r="N23" s="366">
        <f>SUM(N24)</f>
        <v>7</v>
      </c>
      <c r="O23" s="341">
        <f t="shared" si="4"/>
        <v>0.1797175866495507</v>
      </c>
      <c r="P23" s="341">
        <f>SUM(P24)</f>
        <v>0.9566047661993387</v>
      </c>
      <c r="Q23" s="341">
        <f t="shared" si="5"/>
        <v>2.870579190158893</v>
      </c>
      <c r="R23" s="342">
        <f t="shared" si="6"/>
        <v>82.39700374531836</v>
      </c>
      <c r="S23" s="341">
        <f t="shared" si="7"/>
        <v>72.55003562406893</v>
      </c>
      <c r="T23" s="341">
        <f>SUM(T24)</f>
        <v>154.39</v>
      </c>
    </row>
    <row r="24" spans="1:20" ht="15" customHeight="1">
      <c r="A24" s="251"/>
      <c r="B24" s="256"/>
      <c r="C24" s="257" t="s">
        <v>27</v>
      </c>
      <c r="D24" s="414">
        <f>SUM(E24:F24)</f>
        <v>11307</v>
      </c>
      <c r="E24" s="410">
        <v>5108</v>
      </c>
      <c r="F24" s="410">
        <v>6199</v>
      </c>
      <c r="G24" s="414">
        <f>SUM(H24:I24)</f>
        <v>11201</v>
      </c>
      <c r="H24" s="410">
        <v>5060</v>
      </c>
      <c r="I24" s="410">
        <v>6141</v>
      </c>
      <c r="J24" s="410">
        <f t="shared" si="17"/>
        <v>-106</v>
      </c>
      <c r="K24" s="411">
        <f t="shared" si="2"/>
        <v>-0.9374723622534713</v>
      </c>
      <c r="L24" s="410">
        <v>3895</v>
      </c>
      <c r="M24" s="410">
        <v>3902</v>
      </c>
      <c r="N24" s="413">
        <f t="shared" si="11"/>
        <v>7</v>
      </c>
      <c r="O24" s="411">
        <f t="shared" si="4"/>
        <v>0.1797175866495507</v>
      </c>
      <c r="P24" s="411">
        <f>100*G24/G$7</f>
        <v>0.9566047661993387</v>
      </c>
      <c r="Q24" s="411">
        <f t="shared" si="5"/>
        <v>2.870579190158893</v>
      </c>
      <c r="R24" s="412">
        <f t="shared" si="6"/>
        <v>82.39700374531836</v>
      </c>
      <c r="S24" s="411">
        <f t="shared" si="7"/>
        <v>72.55003562406893</v>
      </c>
      <c r="T24" s="411">
        <v>154.39</v>
      </c>
    </row>
    <row r="25" spans="1:20" ht="15" customHeight="1">
      <c r="A25" s="251"/>
      <c r="B25" s="256"/>
      <c r="C25" s="257"/>
      <c r="D25" s="410"/>
      <c r="E25" s="410"/>
      <c r="F25" s="410"/>
      <c r="G25" s="410"/>
      <c r="H25" s="410"/>
      <c r="I25" s="410"/>
      <c r="J25" s="410"/>
      <c r="K25" s="411"/>
      <c r="L25" s="410"/>
      <c r="M25" s="410"/>
      <c r="N25" s="413"/>
      <c r="O25" s="411"/>
      <c r="P25" s="411"/>
      <c r="Q25" s="411"/>
      <c r="R25" s="412"/>
      <c r="S25" s="411"/>
      <c r="T25" s="411"/>
    </row>
    <row r="26" spans="1:20" s="344" customFormat="1" ht="15" customHeight="1">
      <c r="A26" s="345"/>
      <c r="B26" s="465" t="s">
        <v>28</v>
      </c>
      <c r="C26" s="466"/>
      <c r="D26" s="340">
        <f aca="true" t="shared" si="18" ref="D26:I26">SUM(D27:D30)</f>
        <v>45073</v>
      </c>
      <c r="E26" s="340">
        <f t="shared" si="18"/>
        <v>22009</v>
      </c>
      <c r="F26" s="340">
        <f t="shared" si="18"/>
        <v>23064</v>
      </c>
      <c r="G26" s="340">
        <f t="shared" si="18"/>
        <v>45741</v>
      </c>
      <c r="H26" s="340">
        <f t="shared" si="18"/>
        <v>22390</v>
      </c>
      <c r="I26" s="340">
        <f t="shared" si="18"/>
        <v>23351</v>
      </c>
      <c r="J26" s="340">
        <f>SUM(J27:J30)</f>
        <v>668</v>
      </c>
      <c r="K26" s="341">
        <f t="shared" si="2"/>
        <v>1.4820402458234418</v>
      </c>
      <c r="L26" s="340">
        <f>SUM(L27:L30)</f>
        <v>11870</v>
      </c>
      <c r="M26" s="340">
        <f>SUM(M27:M30)</f>
        <v>12204</v>
      </c>
      <c r="N26" s="366">
        <f>SUM(N27:N30)</f>
        <v>334</v>
      </c>
      <c r="O26" s="341">
        <f t="shared" si="4"/>
        <v>2.813816343723673</v>
      </c>
      <c r="P26" s="341">
        <f>100*G26/G$7</f>
        <v>3.9064421579076822</v>
      </c>
      <c r="Q26" s="341">
        <f t="shared" si="5"/>
        <v>3.7480334316617503</v>
      </c>
      <c r="R26" s="342">
        <f t="shared" si="6"/>
        <v>95.88454455911952</v>
      </c>
      <c r="S26" s="341">
        <f t="shared" si="7"/>
        <v>463.8576209309401</v>
      </c>
      <c r="T26" s="341">
        <f>SUM(T27:T30)</f>
        <v>98.61</v>
      </c>
    </row>
    <row r="27" spans="1:20" ht="15" customHeight="1">
      <c r="A27" s="251"/>
      <c r="B27" s="256"/>
      <c r="C27" s="257" t="s">
        <v>29</v>
      </c>
      <c r="D27" s="414">
        <f>SUM(E27:F27)</f>
        <v>14353</v>
      </c>
      <c r="E27" s="410">
        <v>6958</v>
      </c>
      <c r="F27" s="410">
        <v>7395</v>
      </c>
      <c r="G27" s="414">
        <f>SUM(H27:I27)</f>
        <v>14495</v>
      </c>
      <c r="H27" s="410">
        <v>7022</v>
      </c>
      <c r="I27" s="410">
        <v>7473</v>
      </c>
      <c r="J27" s="410">
        <f t="shared" si="17"/>
        <v>142</v>
      </c>
      <c r="K27" s="411">
        <f t="shared" si="2"/>
        <v>0.9893402076221</v>
      </c>
      <c r="L27" s="410">
        <v>3775</v>
      </c>
      <c r="M27" s="410">
        <v>3840</v>
      </c>
      <c r="N27" s="413">
        <f t="shared" si="11"/>
        <v>65</v>
      </c>
      <c r="O27" s="411">
        <f t="shared" si="4"/>
        <v>1.7218543046357615</v>
      </c>
      <c r="P27" s="411">
        <f>100*G27/G$7</f>
        <v>1.2379239430461042</v>
      </c>
      <c r="Q27" s="411">
        <f t="shared" si="5"/>
        <v>3.7747395833333335</v>
      </c>
      <c r="R27" s="412">
        <f t="shared" si="6"/>
        <v>93.96494045229493</v>
      </c>
      <c r="S27" s="411">
        <f t="shared" si="7"/>
        <v>1068.1650700073692</v>
      </c>
      <c r="T27" s="411">
        <v>13.57</v>
      </c>
    </row>
    <row r="28" spans="1:20" ht="15" customHeight="1">
      <c r="A28" s="251"/>
      <c r="B28" s="256"/>
      <c r="C28" s="257" t="s">
        <v>30</v>
      </c>
      <c r="D28" s="414">
        <f>SUM(E28:F28)</f>
        <v>14243</v>
      </c>
      <c r="E28" s="410">
        <v>6970</v>
      </c>
      <c r="F28" s="410">
        <v>7273</v>
      </c>
      <c r="G28" s="414">
        <f>SUM(H28:I28)</f>
        <v>14319</v>
      </c>
      <c r="H28" s="410">
        <v>6991</v>
      </c>
      <c r="I28" s="410">
        <v>7328</v>
      </c>
      <c r="J28" s="410">
        <f t="shared" si="17"/>
        <v>76</v>
      </c>
      <c r="K28" s="411">
        <f t="shared" si="2"/>
        <v>0.5335954503966861</v>
      </c>
      <c r="L28" s="410">
        <v>3816</v>
      </c>
      <c r="M28" s="410">
        <v>3847</v>
      </c>
      <c r="N28" s="413">
        <f t="shared" si="11"/>
        <v>31</v>
      </c>
      <c r="O28" s="411">
        <f t="shared" si="4"/>
        <v>0.8123689727463311</v>
      </c>
      <c r="P28" s="411">
        <f>100*G28/G$7</f>
        <v>1.2228929244896285</v>
      </c>
      <c r="Q28" s="411">
        <f t="shared" si="5"/>
        <v>3.722121133350663</v>
      </c>
      <c r="R28" s="412">
        <f t="shared" si="6"/>
        <v>95.40120087336244</v>
      </c>
      <c r="S28" s="411">
        <f t="shared" si="7"/>
        <v>1088.8973384030419</v>
      </c>
      <c r="T28" s="411">
        <v>13.15</v>
      </c>
    </row>
    <row r="29" spans="1:20" ht="15" customHeight="1">
      <c r="A29" s="251"/>
      <c r="B29" s="256"/>
      <c r="C29" s="257" t="s">
        <v>31</v>
      </c>
      <c r="D29" s="414">
        <f>SUM(E29:F29)</f>
        <v>11936</v>
      </c>
      <c r="E29" s="410">
        <v>5908</v>
      </c>
      <c r="F29" s="410">
        <v>6028</v>
      </c>
      <c r="G29" s="414">
        <f>SUM(H29:I29)</f>
        <v>12389</v>
      </c>
      <c r="H29" s="410">
        <v>6192</v>
      </c>
      <c r="I29" s="410">
        <v>6197</v>
      </c>
      <c r="J29" s="410">
        <f t="shared" si="17"/>
        <v>453</v>
      </c>
      <c r="K29" s="411">
        <f t="shared" si="2"/>
        <v>3.7952412868632703</v>
      </c>
      <c r="L29" s="410">
        <v>3252</v>
      </c>
      <c r="M29" s="410">
        <v>3491</v>
      </c>
      <c r="N29" s="413">
        <f t="shared" si="11"/>
        <v>239</v>
      </c>
      <c r="O29" s="411">
        <f t="shared" si="4"/>
        <v>7.349323493234933</v>
      </c>
      <c r="P29" s="411">
        <f>100*G29/G$7</f>
        <v>1.0580641414555492</v>
      </c>
      <c r="Q29" s="411">
        <f t="shared" si="5"/>
        <v>3.5488398739616156</v>
      </c>
      <c r="R29" s="412">
        <f t="shared" si="6"/>
        <v>99.91931579796676</v>
      </c>
      <c r="S29" s="411">
        <f t="shared" si="7"/>
        <v>216.8562926658498</v>
      </c>
      <c r="T29" s="411">
        <v>57.13</v>
      </c>
    </row>
    <row r="30" spans="1:20" ht="15" customHeight="1">
      <c r="A30" s="251"/>
      <c r="B30" s="256"/>
      <c r="C30" s="257" t="s">
        <v>32</v>
      </c>
      <c r="D30" s="414">
        <f>SUM(E30:F30)</f>
        <v>4541</v>
      </c>
      <c r="E30" s="410">
        <v>2173</v>
      </c>
      <c r="F30" s="410">
        <v>2368</v>
      </c>
      <c r="G30" s="414">
        <f>SUM(H30:I30)</f>
        <v>4538</v>
      </c>
      <c r="H30" s="410">
        <v>2185</v>
      </c>
      <c r="I30" s="410">
        <v>2353</v>
      </c>
      <c r="J30" s="410">
        <f t="shared" si="17"/>
        <v>-3</v>
      </c>
      <c r="K30" s="411">
        <f t="shared" si="2"/>
        <v>-0.06606474344857961</v>
      </c>
      <c r="L30" s="410">
        <v>1027</v>
      </c>
      <c r="M30" s="410">
        <v>1026</v>
      </c>
      <c r="N30" s="413">
        <f t="shared" si="11"/>
        <v>-1</v>
      </c>
      <c r="O30" s="411">
        <f t="shared" si="4"/>
        <v>-0.09737098344693282</v>
      </c>
      <c r="P30" s="411">
        <f>100*G30/G$7</f>
        <v>0.3875611489164002</v>
      </c>
      <c r="Q30" s="411">
        <f t="shared" si="5"/>
        <v>4.423001949317738</v>
      </c>
      <c r="R30" s="412">
        <f t="shared" si="6"/>
        <v>92.86017849553761</v>
      </c>
      <c r="S30" s="411">
        <f t="shared" si="7"/>
        <v>307.45257452574526</v>
      </c>
      <c r="T30" s="411">
        <v>14.76</v>
      </c>
    </row>
    <row r="31" spans="1:20" ht="15" customHeight="1">
      <c r="A31" s="251"/>
      <c r="B31" s="256"/>
      <c r="C31" s="257"/>
      <c r="D31" s="410"/>
      <c r="E31" s="410"/>
      <c r="F31" s="410"/>
      <c r="G31" s="410"/>
      <c r="H31" s="410"/>
      <c r="I31" s="410"/>
      <c r="J31" s="410"/>
      <c r="K31" s="411"/>
      <c r="L31" s="410"/>
      <c r="M31" s="410"/>
      <c r="N31" s="413"/>
      <c r="O31" s="411"/>
      <c r="P31" s="411"/>
      <c r="Q31" s="411"/>
      <c r="R31" s="412"/>
      <c r="S31" s="411"/>
      <c r="T31" s="411"/>
    </row>
    <row r="32" spans="1:20" s="344" customFormat="1" ht="15" customHeight="1">
      <c r="A32" s="345"/>
      <c r="B32" s="465" t="s">
        <v>33</v>
      </c>
      <c r="C32" s="466"/>
      <c r="D32" s="340">
        <f aca="true" t="shared" si="19" ref="D32:I32">SUM(D33:D40)</f>
        <v>81605</v>
      </c>
      <c r="E32" s="340">
        <f t="shared" si="19"/>
        <v>41292</v>
      </c>
      <c r="F32" s="340">
        <f t="shared" si="19"/>
        <v>40313</v>
      </c>
      <c r="G32" s="340">
        <f t="shared" si="19"/>
        <v>81962</v>
      </c>
      <c r="H32" s="340">
        <f t="shared" si="19"/>
        <v>41395</v>
      </c>
      <c r="I32" s="340">
        <f t="shared" si="19"/>
        <v>40567</v>
      </c>
      <c r="J32" s="340">
        <f>SUM(J33:J40)</f>
        <v>357</v>
      </c>
      <c r="K32" s="341">
        <f t="shared" si="2"/>
        <v>0.4374731940444826</v>
      </c>
      <c r="L32" s="340">
        <f>SUM(L33:L40)</f>
        <v>26464</v>
      </c>
      <c r="M32" s="340">
        <f>SUM(M33:M40)</f>
        <v>26744</v>
      </c>
      <c r="N32" s="366">
        <f>SUM(N33:N40)</f>
        <v>280</v>
      </c>
      <c r="O32" s="341">
        <f t="shared" si="4"/>
        <v>1.0580411124546554</v>
      </c>
      <c r="P32" s="341">
        <f>100*G32/G$7</f>
        <v>6.999842857533273</v>
      </c>
      <c r="Q32" s="341">
        <f t="shared" si="5"/>
        <v>3.064687406521089</v>
      </c>
      <c r="R32" s="342">
        <f t="shared" si="6"/>
        <v>102.04106786304139</v>
      </c>
      <c r="S32" s="341">
        <f t="shared" si="7"/>
        <v>115.63487584650113</v>
      </c>
      <c r="T32" s="341">
        <f>SUM(T33:T40)</f>
        <v>708.8</v>
      </c>
    </row>
    <row r="33" spans="1:20" ht="15" customHeight="1">
      <c r="A33" s="251"/>
      <c r="B33" s="256"/>
      <c r="C33" s="257" t="s">
        <v>34</v>
      </c>
      <c r="D33" s="414">
        <f>SUM(E33:F33)</f>
        <v>11928</v>
      </c>
      <c r="E33" s="410">
        <v>5690</v>
      </c>
      <c r="F33" s="410">
        <v>6238</v>
      </c>
      <c r="G33" s="414">
        <f>SUM(H33:I33)</f>
        <v>11952</v>
      </c>
      <c r="H33" s="410">
        <v>5707</v>
      </c>
      <c r="I33" s="410">
        <v>6245</v>
      </c>
      <c r="J33" s="410">
        <f t="shared" si="17"/>
        <v>24</v>
      </c>
      <c r="K33" s="411">
        <f t="shared" si="2"/>
        <v>0.2012072434607646</v>
      </c>
      <c r="L33" s="410">
        <v>3296</v>
      </c>
      <c r="M33" s="410">
        <v>3320</v>
      </c>
      <c r="N33" s="413">
        <f t="shared" si="11"/>
        <v>24</v>
      </c>
      <c r="O33" s="411">
        <f t="shared" si="4"/>
        <v>0.7281553398058253</v>
      </c>
      <c r="P33" s="411">
        <f aca="true" t="shared" si="20" ref="P33:P40">100*G33/G$7</f>
        <v>1.0207428056079364</v>
      </c>
      <c r="Q33" s="411">
        <f t="shared" si="5"/>
        <v>3.6</v>
      </c>
      <c r="R33" s="412">
        <f t="shared" si="6"/>
        <v>91.38510808646917</v>
      </c>
      <c r="S33" s="411">
        <f t="shared" si="7"/>
        <v>1310.5263157894738</v>
      </c>
      <c r="T33" s="411">
        <v>9.12</v>
      </c>
    </row>
    <row r="34" spans="1:20" ht="15" customHeight="1">
      <c r="A34" s="251"/>
      <c r="B34" s="256"/>
      <c r="C34" s="257" t="s">
        <v>35</v>
      </c>
      <c r="D34" s="414">
        <f aca="true" t="shared" si="21" ref="D34:D40">SUM(E34:F34)</f>
        <v>20643</v>
      </c>
      <c r="E34" s="410">
        <v>10096</v>
      </c>
      <c r="F34" s="410">
        <v>10547</v>
      </c>
      <c r="G34" s="414">
        <f aca="true" t="shared" si="22" ref="G34:G40">SUM(H34:I34)</f>
        <v>20773</v>
      </c>
      <c r="H34" s="410">
        <v>10172</v>
      </c>
      <c r="I34" s="410">
        <v>10601</v>
      </c>
      <c r="J34" s="410">
        <f t="shared" si="17"/>
        <v>130</v>
      </c>
      <c r="K34" s="411">
        <f t="shared" si="2"/>
        <v>0.6297534273119217</v>
      </c>
      <c r="L34" s="410">
        <v>5580</v>
      </c>
      <c r="M34" s="410">
        <v>5654</v>
      </c>
      <c r="N34" s="413">
        <f t="shared" si="11"/>
        <v>74</v>
      </c>
      <c r="O34" s="411">
        <f t="shared" si="4"/>
        <v>1.3261648745519712</v>
      </c>
      <c r="P34" s="411">
        <f t="shared" si="20"/>
        <v>1.7740872072367522</v>
      </c>
      <c r="Q34" s="411">
        <f t="shared" si="5"/>
        <v>3.6740360806508665</v>
      </c>
      <c r="R34" s="412">
        <f t="shared" si="6"/>
        <v>95.95321196113574</v>
      </c>
      <c r="S34" s="411">
        <f t="shared" si="7"/>
        <v>582.8563411896745</v>
      </c>
      <c r="T34" s="411">
        <v>35.64</v>
      </c>
    </row>
    <row r="35" spans="1:20" ht="15" customHeight="1">
      <c r="A35" s="251"/>
      <c r="B35" s="256"/>
      <c r="C35" s="257" t="s">
        <v>36</v>
      </c>
      <c r="D35" s="414">
        <f t="shared" si="21"/>
        <v>41006</v>
      </c>
      <c r="E35" s="410">
        <v>21642</v>
      </c>
      <c r="F35" s="410">
        <v>19364</v>
      </c>
      <c r="G35" s="414">
        <f t="shared" si="22"/>
        <v>41243</v>
      </c>
      <c r="H35" s="410">
        <v>21691</v>
      </c>
      <c r="I35" s="410">
        <v>19552</v>
      </c>
      <c r="J35" s="410">
        <f t="shared" si="17"/>
        <v>237</v>
      </c>
      <c r="K35" s="411">
        <f t="shared" si="2"/>
        <v>0.5779642003609228</v>
      </c>
      <c r="L35" s="410">
        <v>15370</v>
      </c>
      <c r="M35" s="410">
        <v>15547</v>
      </c>
      <c r="N35" s="413">
        <f t="shared" si="11"/>
        <v>177</v>
      </c>
      <c r="O35" s="411">
        <f t="shared" si="4"/>
        <v>1.1515940143135979</v>
      </c>
      <c r="P35" s="411">
        <f t="shared" si="20"/>
        <v>3.522297149572299</v>
      </c>
      <c r="Q35" s="411">
        <f t="shared" si="5"/>
        <v>2.6527947513989836</v>
      </c>
      <c r="R35" s="412">
        <f t="shared" si="6"/>
        <v>110.94005728314238</v>
      </c>
      <c r="S35" s="411">
        <f t="shared" si="7"/>
        <v>3041.519174041298</v>
      </c>
      <c r="T35" s="411">
        <v>13.56</v>
      </c>
    </row>
    <row r="36" spans="1:20" ht="15" customHeight="1">
      <c r="A36" s="251"/>
      <c r="B36" s="256"/>
      <c r="C36" s="257" t="s">
        <v>37</v>
      </c>
      <c r="D36" s="414">
        <f t="shared" si="21"/>
        <v>1113</v>
      </c>
      <c r="E36" s="410">
        <v>532</v>
      </c>
      <c r="F36" s="410">
        <v>581</v>
      </c>
      <c r="G36" s="414">
        <f t="shared" si="22"/>
        <v>1146</v>
      </c>
      <c r="H36" s="410">
        <v>547</v>
      </c>
      <c r="I36" s="410">
        <v>599</v>
      </c>
      <c r="J36" s="410">
        <f t="shared" si="17"/>
        <v>33</v>
      </c>
      <c r="K36" s="411">
        <f t="shared" si="2"/>
        <v>2.964959568733154</v>
      </c>
      <c r="L36" s="410">
        <v>276</v>
      </c>
      <c r="M36" s="410">
        <v>290</v>
      </c>
      <c r="N36" s="413">
        <f t="shared" si="11"/>
        <v>14</v>
      </c>
      <c r="O36" s="411">
        <f t="shared" si="4"/>
        <v>5.072463768115942</v>
      </c>
      <c r="P36" s="411">
        <f t="shared" si="20"/>
        <v>0.0978724276461425</v>
      </c>
      <c r="Q36" s="411">
        <f t="shared" si="5"/>
        <v>3.9517241379310346</v>
      </c>
      <c r="R36" s="412">
        <f t="shared" si="6"/>
        <v>91.31886477462437</v>
      </c>
      <c r="S36" s="411">
        <f t="shared" si="7"/>
        <v>15.39908626713249</v>
      </c>
      <c r="T36" s="411">
        <v>74.42</v>
      </c>
    </row>
    <row r="37" spans="1:20" ht="15" customHeight="1">
      <c r="A37" s="251"/>
      <c r="B37" s="256"/>
      <c r="C37" s="257" t="s">
        <v>38</v>
      </c>
      <c r="D37" s="414">
        <f t="shared" si="21"/>
        <v>1502</v>
      </c>
      <c r="E37" s="410">
        <v>714</v>
      </c>
      <c r="F37" s="410">
        <v>788</v>
      </c>
      <c r="G37" s="414">
        <f t="shared" si="22"/>
        <v>1489</v>
      </c>
      <c r="H37" s="410">
        <v>698</v>
      </c>
      <c r="I37" s="410">
        <v>791</v>
      </c>
      <c r="J37" s="410">
        <f t="shared" si="17"/>
        <v>-13</v>
      </c>
      <c r="K37" s="411">
        <f t="shared" si="2"/>
        <v>-0.8655126498002662</v>
      </c>
      <c r="L37" s="410">
        <v>449</v>
      </c>
      <c r="M37" s="410">
        <v>449</v>
      </c>
      <c r="N37" s="413">
        <f t="shared" si="11"/>
        <v>0</v>
      </c>
      <c r="O37" s="411">
        <f t="shared" si="4"/>
        <v>0</v>
      </c>
      <c r="P37" s="411">
        <f t="shared" si="20"/>
        <v>0.1271658331283649</v>
      </c>
      <c r="Q37" s="411">
        <f t="shared" si="5"/>
        <v>3.316258351893096</v>
      </c>
      <c r="R37" s="412">
        <f t="shared" si="6"/>
        <v>88.24273072060683</v>
      </c>
      <c r="S37" s="411">
        <f t="shared" si="7"/>
        <v>10.420603261249914</v>
      </c>
      <c r="T37" s="411">
        <v>142.89</v>
      </c>
    </row>
    <row r="38" spans="1:20" ht="15" customHeight="1">
      <c r="A38" s="251"/>
      <c r="B38" s="256"/>
      <c r="C38" s="257" t="s">
        <v>39</v>
      </c>
      <c r="D38" s="414">
        <f t="shared" si="21"/>
        <v>3345</v>
      </c>
      <c r="E38" s="410">
        <v>1591</v>
      </c>
      <c r="F38" s="410">
        <v>1754</v>
      </c>
      <c r="G38" s="414">
        <f t="shared" si="22"/>
        <v>3317</v>
      </c>
      <c r="H38" s="410">
        <v>1575</v>
      </c>
      <c r="I38" s="410">
        <v>1742</v>
      </c>
      <c r="J38" s="410">
        <f t="shared" si="17"/>
        <v>-28</v>
      </c>
      <c r="K38" s="411">
        <f t="shared" si="2"/>
        <v>-0.837070254110613</v>
      </c>
      <c r="L38" s="410">
        <v>843</v>
      </c>
      <c r="M38" s="410">
        <v>840</v>
      </c>
      <c r="N38" s="413">
        <f t="shared" si="11"/>
        <v>-3</v>
      </c>
      <c r="O38" s="411">
        <f t="shared" si="4"/>
        <v>-0.3558718861209964</v>
      </c>
      <c r="P38" s="411">
        <f t="shared" si="20"/>
        <v>0.2832834576808505</v>
      </c>
      <c r="Q38" s="411">
        <f t="shared" si="5"/>
        <v>3.948809523809524</v>
      </c>
      <c r="R38" s="412">
        <f t="shared" si="6"/>
        <v>90.41331802525832</v>
      </c>
      <c r="S38" s="411">
        <f t="shared" si="7"/>
        <v>44.73364801078894</v>
      </c>
      <c r="T38" s="411">
        <v>74.15</v>
      </c>
    </row>
    <row r="39" spans="1:20" ht="15" customHeight="1">
      <c r="A39" s="251"/>
      <c r="B39" s="256"/>
      <c r="C39" s="257" t="s">
        <v>40</v>
      </c>
      <c r="D39" s="414">
        <f t="shared" si="21"/>
        <v>818</v>
      </c>
      <c r="E39" s="410">
        <v>386</v>
      </c>
      <c r="F39" s="410">
        <v>432</v>
      </c>
      <c r="G39" s="414">
        <f t="shared" si="22"/>
        <v>797</v>
      </c>
      <c r="H39" s="410">
        <v>373</v>
      </c>
      <c r="I39" s="410">
        <v>424</v>
      </c>
      <c r="J39" s="410">
        <f t="shared" si="17"/>
        <v>-21</v>
      </c>
      <c r="K39" s="411">
        <f t="shared" si="2"/>
        <v>-2.567237163814181</v>
      </c>
      <c r="L39" s="410">
        <v>247</v>
      </c>
      <c r="M39" s="410">
        <v>242</v>
      </c>
      <c r="N39" s="413">
        <f t="shared" si="11"/>
        <v>-5</v>
      </c>
      <c r="O39" s="411">
        <f t="shared" si="4"/>
        <v>-2.0242914979757085</v>
      </c>
      <c r="P39" s="411">
        <f t="shared" si="20"/>
        <v>0.06806660107676751</v>
      </c>
      <c r="Q39" s="411">
        <f t="shared" si="5"/>
        <v>3.293388429752066</v>
      </c>
      <c r="R39" s="412">
        <f t="shared" si="6"/>
        <v>87.97169811320755</v>
      </c>
      <c r="S39" s="411">
        <f t="shared" si="7"/>
        <v>5.811579407904332</v>
      </c>
      <c r="T39" s="411">
        <v>137.14</v>
      </c>
    </row>
    <row r="40" spans="1:20" ht="15" customHeight="1">
      <c r="A40" s="251"/>
      <c r="B40" s="256"/>
      <c r="C40" s="257" t="s">
        <v>41</v>
      </c>
      <c r="D40" s="414">
        <f t="shared" si="21"/>
        <v>1250</v>
      </c>
      <c r="E40" s="410">
        <v>641</v>
      </c>
      <c r="F40" s="410">
        <v>609</v>
      </c>
      <c r="G40" s="414">
        <f t="shared" si="22"/>
        <v>1245</v>
      </c>
      <c r="H40" s="410">
        <v>632</v>
      </c>
      <c r="I40" s="410">
        <v>613</v>
      </c>
      <c r="J40" s="410">
        <f t="shared" si="17"/>
        <v>-5</v>
      </c>
      <c r="K40" s="411">
        <f t="shared" si="2"/>
        <v>-0.4</v>
      </c>
      <c r="L40" s="410">
        <v>403</v>
      </c>
      <c r="M40" s="410">
        <v>402</v>
      </c>
      <c r="N40" s="413">
        <f t="shared" si="11"/>
        <v>-1</v>
      </c>
      <c r="O40" s="411">
        <f t="shared" si="4"/>
        <v>-0.24813895781637718</v>
      </c>
      <c r="P40" s="411">
        <f t="shared" si="20"/>
        <v>0.10632737558416004</v>
      </c>
      <c r="Q40" s="411">
        <f t="shared" si="5"/>
        <v>3.0970149253731343</v>
      </c>
      <c r="R40" s="412">
        <f t="shared" si="6"/>
        <v>103.09951060358891</v>
      </c>
      <c r="S40" s="411">
        <f t="shared" si="7"/>
        <v>5.611141157382369</v>
      </c>
      <c r="T40" s="411">
        <v>221.88</v>
      </c>
    </row>
    <row r="41" spans="1:20" ht="15" customHeight="1">
      <c r="A41" s="251"/>
      <c r="B41" s="256"/>
      <c r="C41" s="257"/>
      <c r="D41" s="410"/>
      <c r="E41" s="410"/>
      <c r="F41" s="410"/>
      <c r="G41" s="410"/>
      <c r="H41" s="410"/>
      <c r="I41" s="410"/>
      <c r="J41" s="410"/>
      <c r="K41" s="411"/>
      <c r="L41" s="410"/>
      <c r="M41" s="410"/>
      <c r="N41" s="413"/>
      <c r="O41" s="411"/>
      <c r="P41" s="411"/>
      <c r="Q41" s="411"/>
      <c r="R41" s="412"/>
      <c r="S41" s="411"/>
      <c r="T41" s="411"/>
    </row>
    <row r="42" spans="1:20" s="344" customFormat="1" ht="15" customHeight="1">
      <c r="A42" s="345"/>
      <c r="B42" s="465" t="s">
        <v>42</v>
      </c>
      <c r="C42" s="466"/>
      <c r="D42" s="340">
        <f aca="true" t="shared" si="23" ref="D42:I42">SUM(D43:D47)</f>
        <v>87393</v>
      </c>
      <c r="E42" s="340">
        <f t="shared" si="23"/>
        <v>42359</v>
      </c>
      <c r="F42" s="340">
        <f t="shared" si="23"/>
        <v>45034</v>
      </c>
      <c r="G42" s="340">
        <f t="shared" si="23"/>
        <v>88978</v>
      </c>
      <c r="H42" s="340">
        <f t="shared" si="23"/>
        <v>43104</v>
      </c>
      <c r="I42" s="340">
        <f t="shared" si="23"/>
        <v>45874</v>
      </c>
      <c r="J42" s="340">
        <f>SUM(J43:J47)</f>
        <v>1585</v>
      </c>
      <c r="K42" s="341">
        <f t="shared" si="2"/>
        <v>1.8136464018857343</v>
      </c>
      <c r="L42" s="340">
        <f>SUM(L43:L47)</f>
        <v>24368</v>
      </c>
      <c r="M42" s="340">
        <f>SUM(M43:M47)</f>
        <v>24981</v>
      </c>
      <c r="N42" s="366">
        <f>SUM(N43:N47)</f>
        <v>613</v>
      </c>
      <c r="O42" s="341">
        <f t="shared" si="4"/>
        <v>2.5155942219304004</v>
      </c>
      <c r="P42" s="341">
        <f aca="true" t="shared" si="24" ref="P42:P47">100*G42/G$7</f>
        <v>7.599033915443688</v>
      </c>
      <c r="Q42" s="341">
        <f t="shared" si="5"/>
        <v>3.5618269885112688</v>
      </c>
      <c r="R42" s="342">
        <f t="shared" si="6"/>
        <v>93.96172123643022</v>
      </c>
      <c r="S42" s="341">
        <f t="shared" si="7"/>
        <v>454.94426833009516</v>
      </c>
      <c r="T42" s="341">
        <f>SUM(T43:T47)</f>
        <v>195.57999999999998</v>
      </c>
    </row>
    <row r="43" spans="1:20" ht="15" customHeight="1">
      <c r="A43" s="251"/>
      <c r="B43" s="256"/>
      <c r="C43" s="257" t="s">
        <v>43</v>
      </c>
      <c r="D43" s="414">
        <f>SUM(E43:F43)</f>
        <v>27574</v>
      </c>
      <c r="E43" s="410">
        <v>13458</v>
      </c>
      <c r="F43" s="410">
        <v>14116</v>
      </c>
      <c r="G43" s="414">
        <f>SUM(H43:I43)</f>
        <v>28492</v>
      </c>
      <c r="H43" s="410">
        <v>13917</v>
      </c>
      <c r="I43" s="410">
        <v>14575</v>
      </c>
      <c r="J43" s="410">
        <f>G43-D43</f>
        <v>918</v>
      </c>
      <c r="K43" s="411">
        <f t="shared" si="2"/>
        <v>3.3292231812577064</v>
      </c>
      <c r="L43" s="410">
        <v>7375</v>
      </c>
      <c r="M43" s="410">
        <v>7635</v>
      </c>
      <c r="N43" s="413">
        <f t="shared" si="11"/>
        <v>260</v>
      </c>
      <c r="O43" s="411">
        <f t="shared" si="4"/>
        <v>3.5254237288135593</v>
      </c>
      <c r="P43" s="411">
        <f t="shared" si="24"/>
        <v>2.4333169358585445</v>
      </c>
      <c r="Q43" s="411">
        <f t="shared" si="5"/>
        <v>3.7317616240995415</v>
      </c>
      <c r="R43" s="412">
        <f t="shared" si="6"/>
        <v>95.48542024013722</v>
      </c>
      <c r="S43" s="411">
        <f t="shared" si="7"/>
        <v>257.98623687069903</v>
      </c>
      <c r="T43" s="411">
        <v>110.44</v>
      </c>
    </row>
    <row r="44" spans="1:20" ht="15" customHeight="1">
      <c r="A44" s="251"/>
      <c r="B44" s="256"/>
      <c r="C44" s="257" t="s">
        <v>44</v>
      </c>
      <c r="D44" s="414">
        <f>SUM(E44:F44)</f>
        <v>11537</v>
      </c>
      <c r="E44" s="410">
        <v>5431</v>
      </c>
      <c r="F44" s="410">
        <v>6106</v>
      </c>
      <c r="G44" s="414">
        <f>SUM(H44:I44)</f>
        <v>11625</v>
      </c>
      <c r="H44" s="410">
        <v>5474</v>
      </c>
      <c r="I44" s="410">
        <v>6151</v>
      </c>
      <c r="J44" s="410">
        <f>G44-D44</f>
        <v>88</v>
      </c>
      <c r="K44" s="411">
        <f t="shared" si="2"/>
        <v>0.7627632833492243</v>
      </c>
      <c r="L44" s="410">
        <v>2800</v>
      </c>
      <c r="M44" s="410">
        <v>2868</v>
      </c>
      <c r="N44" s="413">
        <f t="shared" si="11"/>
        <v>68</v>
      </c>
      <c r="O44" s="411">
        <f t="shared" si="4"/>
        <v>2.4285714285714284</v>
      </c>
      <c r="P44" s="411">
        <f t="shared" si="24"/>
        <v>0.9928158563581209</v>
      </c>
      <c r="Q44" s="411">
        <f t="shared" si="5"/>
        <v>4.053347280334728</v>
      </c>
      <c r="R44" s="412">
        <f t="shared" si="6"/>
        <v>88.99365956754998</v>
      </c>
      <c r="S44" s="411">
        <f t="shared" si="7"/>
        <v>440.3409090909091</v>
      </c>
      <c r="T44" s="411">
        <v>26.4</v>
      </c>
    </row>
    <row r="45" spans="1:20" ht="15" customHeight="1">
      <c r="A45" s="251"/>
      <c r="B45" s="256"/>
      <c r="C45" s="257" t="s">
        <v>45</v>
      </c>
      <c r="D45" s="414">
        <f>SUM(E45:F45)</f>
        <v>11298</v>
      </c>
      <c r="E45" s="410">
        <v>5422</v>
      </c>
      <c r="F45" s="410">
        <v>5876</v>
      </c>
      <c r="G45" s="414">
        <f>SUM(H45:I45)</f>
        <v>11272</v>
      </c>
      <c r="H45" s="410">
        <v>5384</v>
      </c>
      <c r="I45" s="410">
        <v>5888</v>
      </c>
      <c r="J45" s="410">
        <f>G45-D45</f>
        <v>-26</v>
      </c>
      <c r="K45" s="411">
        <f t="shared" si="2"/>
        <v>-0.2301292264117543</v>
      </c>
      <c r="L45" s="410">
        <v>2936</v>
      </c>
      <c r="M45" s="410">
        <v>2907</v>
      </c>
      <c r="N45" s="413">
        <f t="shared" si="11"/>
        <v>-29</v>
      </c>
      <c r="O45" s="411">
        <f t="shared" si="4"/>
        <v>-0.9877384196185286</v>
      </c>
      <c r="P45" s="411">
        <f t="shared" si="24"/>
        <v>0.9626684157306441</v>
      </c>
      <c r="Q45" s="411">
        <f t="shared" si="5"/>
        <v>3.8775369797041623</v>
      </c>
      <c r="R45" s="412">
        <f t="shared" si="6"/>
        <v>91.44021739130434</v>
      </c>
      <c r="S45" s="411">
        <f t="shared" si="7"/>
        <v>1764.0062597809078</v>
      </c>
      <c r="T45" s="411">
        <v>6.39</v>
      </c>
    </row>
    <row r="46" spans="1:20" ht="15" customHeight="1">
      <c r="A46" s="251"/>
      <c r="B46" s="256"/>
      <c r="C46" s="257" t="s">
        <v>46</v>
      </c>
      <c r="D46" s="414">
        <f>SUM(E46:F46)</f>
        <v>11484</v>
      </c>
      <c r="E46" s="410">
        <v>5595</v>
      </c>
      <c r="F46" s="410">
        <v>5889</v>
      </c>
      <c r="G46" s="414">
        <f>SUM(H46:I46)</f>
        <v>11630</v>
      </c>
      <c r="H46" s="410">
        <v>5687</v>
      </c>
      <c r="I46" s="410">
        <v>5943</v>
      </c>
      <c r="J46" s="410">
        <f>G46-D46</f>
        <v>146</v>
      </c>
      <c r="K46" s="411">
        <f t="shared" si="2"/>
        <v>1.2713340299547196</v>
      </c>
      <c r="L46" s="410">
        <v>3124</v>
      </c>
      <c r="M46" s="410">
        <v>3225</v>
      </c>
      <c r="N46" s="413">
        <f t="shared" si="11"/>
        <v>101</v>
      </c>
      <c r="O46" s="411">
        <f t="shared" si="4"/>
        <v>3.23303457106274</v>
      </c>
      <c r="P46" s="411">
        <f t="shared" si="24"/>
        <v>0.993242873930748</v>
      </c>
      <c r="Q46" s="411">
        <f t="shared" si="5"/>
        <v>3.606201550387597</v>
      </c>
      <c r="R46" s="412">
        <f t="shared" si="6"/>
        <v>95.69241124011441</v>
      </c>
      <c r="S46" s="411">
        <f t="shared" si="7"/>
        <v>363.77854238348453</v>
      </c>
      <c r="T46" s="411">
        <v>31.97</v>
      </c>
    </row>
    <row r="47" spans="1:20" ht="15" customHeight="1">
      <c r="A47" s="251"/>
      <c r="B47" s="256"/>
      <c r="C47" s="257" t="s">
        <v>47</v>
      </c>
      <c r="D47" s="414">
        <f>SUM(E47:F47)</f>
        <v>25500</v>
      </c>
      <c r="E47" s="410">
        <v>12453</v>
      </c>
      <c r="F47" s="410">
        <v>13047</v>
      </c>
      <c r="G47" s="414">
        <f>SUM(H47:I47)</f>
        <v>25959</v>
      </c>
      <c r="H47" s="410">
        <v>12642</v>
      </c>
      <c r="I47" s="410">
        <v>13317</v>
      </c>
      <c r="J47" s="410">
        <f>G47-D47</f>
        <v>459</v>
      </c>
      <c r="K47" s="411">
        <f t="shared" si="2"/>
        <v>1.7999999999999998</v>
      </c>
      <c r="L47" s="410">
        <v>8133</v>
      </c>
      <c r="M47" s="410">
        <v>8346</v>
      </c>
      <c r="N47" s="413">
        <f t="shared" si="11"/>
        <v>213</v>
      </c>
      <c r="O47" s="411">
        <f t="shared" si="4"/>
        <v>2.6189597934341573</v>
      </c>
      <c r="P47" s="411">
        <f t="shared" si="24"/>
        <v>2.216989833565631</v>
      </c>
      <c r="Q47" s="411">
        <f t="shared" si="5"/>
        <v>3.110352264557872</v>
      </c>
      <c r="R47" s="412">
        <f t="shared" si="6"/>
        <v>94.9312908312683</v>
      </c>
      <c r="S47" s="411">
        <f t="shared" si="7"/>
        <v>1273.748773307164</v>
      </c>
      <c r="T47" s="411">
        <v>20.38</v>
      </c>
    </row>
    <row r="48" spans="1:20" ht="15" customHeight="1">
      <c r="A48" s="251"/>
      <c r="B48" s="256"/>
      <c r="C48" s="257"/>
      <c r="D48" s="410"/>
      <c r="E48" s="410"/>
      <c r="F48" s="410"/>
      <c r="G48" s="410"/>
      <c r="H48" s="410"/>
      <c r="I48" s="410"/>
      <c r="J48" s="410"/>
      <c r="K48" s="411"/>
      <c r="L48" s="410"/>
      <c r="M48" s="410"/>
      <c r="N48" s="413"/>
      <c r="O48" s="411"/>
      <c r="P48" s="411"/>
      <c r="Q48" s="411"/>
      <c r="R48" s="412"/>
      <c r="S48" s="411"/>
      <c r="T48" s="411"/>
    </row>
    <row r="49" spans="1:20" s="344" customFormat="1" ht="15" customHeight="1">
      <c r="A49" s="345"/>
      <c r="B49" s="465" t="s">
        <v>48</v>
      </c>
      <c r="C49" s="466"/>
      <c r="D49" s="340">
        <f aca="true" t="shared" si="25" ref="D49:I49">SUM(D50:D53)</f>
        <v>44966</v>
      </c>
      <c r="E49" s="340">
        <f t="shared" si="25"/>
        <v>21536</v>
      </c>
      <c r="F49" s="340">
        <f t="shared" si="25"/>
        <v>23430</v>
      </c>
      <c r="G49" s="340">
        <f t="shared" si="25"/>
        <v>44494</v>
      </c>
      <c r="H49" s="340">
        <f t="shared" si="25"/>
        <v>21357</v>
      </c>
      <c r="I49" s="340">
        <f t="shared" si="25"/>
        <v>23137</v>
      </c>
      <c r="J49" s="340">
        <f>SUM(J50:J53)</f>
        <v>-472</v>
      </c>
      <c r="K49" s="341">
        <f t="shared" si="2"/>
        <v>-1.0496819819419116</v>
      </c>
      <c r="L49" s="340">
        <f>SUM(L50:L53)</f>
        <v>12654</v>
      </c>
      <c r="M49" s="340">
        <f>SUM(M50:M53)</f>
        <v>12684</v>
      </c>
      <c r="N49" s="366">
        <f>SUM(N50:N53)</f>
        <v>30</v>
      </c>
      <c r="O49" s="341">
        <f t="shared" si="4"/>
        <v>0.2370791844476055</v>
      </c>
      <c r="P49" s="341">
        <f>100*G49/G$7</f>
        <v>3.7999439752944713</v>
      </c>
      <c r="Q49" s="341">
        <f t="shared" si="5"/>
        <v>3.5078839482812993</v>
      </c>
      <c r="R49" s="342">
        <f t="shared" si="6"/>
        <v>92.3066949042659</v>
      </c>
      <c r="S49" s="341">
        <f t="shared" si="7"/>
        <v>124.13581452445386</v>
      </c>
      <c r="T49" s="341">
        <f>SUM(T50:T53)</f>
        <v>358.43</v>
      </c>
    </row>
    <row r="50" spans="1:20" ht="15" customHeight="1">
      <c r="A50" s="251"/>
      <c r="B50" s="256"/>
      <c r="C50" s="257" t="s">
        <v>49</v>
      </c>
      <c r="D50" s="414">
        <f>SUM(E50:F50)</f>
        <v>11200</v>
      </c>
      <c r="E50" s="410">
        <v>5265</v>
      </c>
      <c r="F50" s="410">
        <v>5935</v>
      </c>
      <c r="G50" s="414">
        <f>SUM(H50:I50)</f>
        <v>11003</v>
      </c>
      <c r="H50" s="410">
        <v>5179</v>
      </c>
      <c r="I50" s="410">
        <v>5824</v>
      </c>
      <c r="J50" s="410">
        <f t="shared" si="17"/>
        <v>-197</v>
      </c>
      <c r="K50" s="411">
        <f t="shared" si="2"/>
        <v>-1.7589285714285714</v>
      </c>
      <c r="L50" s="410">
        <v>3242</v>
      </c>
      <c r="M50" s="410">
        <v>3226</v>
      </c>
      <c r="N50" s="413">
        <f t="shared" si="11"/>
        <v>-16</v>
      </c>
      <c r="O50" s="411">
        <f t="shared" si="4"/>
        <v>-0.4935225169648365</v>
      </c>
      <c r="P50" s="411">
        <f>100*G50/G$7</f>
        <v>0.9396948703233036</v>
      </c>
      <c r="Q50" s="411">
        <f t="shared" si="5"/>
        <v>3.4107253564786113</v>
      </c>
      <c r="R50" s="412">
        <f t="shared" si="6"/>
        <v>88.92513736263736</v>
      </c>
      <c r="S50" s="411">
        <f t="shared" si="7"/>
        <v>89.11476472017495</v>
      </c>
      <c r="T50" s="411">
        <v>123.47</v>
      </c>
    </row>
    <row r="51" spans="1:20" ht="15" customHeight="1">
      <c r="A51" s="251"/>
      <c r="B51" s="256"/>
      <c r="C51" s="257" t="s">
        <v>50</v>
      </c>
      <c r="D51" s="414">
        <f>SUM(E51:F51)</f>
        <v>7661</v>
      </c>
      <c r="E51" s="410">
        <v>3611</v>
      </c>
      <c r="F51" s="410">
        <v>4050</v>
      </c>
      <c r="G51" s="414">
        <v>7618</v>
      </c>
      <c r="H51" s="410">
        <v>3600</v>
      </c>
      <c r="I51" s="410">
        <v>4018</v>
      </c>
      <c r="J51" s="410">
        <f t="shared" si="17"/>
        <v>-43</v>
      </c>
      <c r="K51" s="411">
        <f t="shared" si="2"/>
        <v>-0.5612844276204151</v>
      </c>
      <c r="L51" s="410">
        <v>2038</v>
      </c>
      <c r="M51" s="410">
        <v>2045</v>
      </c>
      <c r="N51" s="413">
        <f t="shared" si="11"/>
        <v>7</v>
      </c>
      <c r="O51" s="411">
        <f t="shared" si="4"/>
        <v>0.34347399411187435</v>
      </c>
      <c r="P51" s="411">
        <f>100*G51/G$7</f>
        <v>0.6506039736547239</v>
      </c>
      <c r="Q51" s="411">
        <f t="shared" si="5"/>
        <v>3.7251833740831297</v>
      </c>
      <c r="R51" s="412">
        <f t="shared" si="6"/>
        <v>89.5968143354903</v>
      </c>
      <c r="S51" s="411">
        <f t="shared" si="7"/>
        <v>130.7586680398215</v>
      </c>
      <c r="T51" s="411">
        <v>58.26</v>
      </c>
    </row>
    <row r="52" spans="1:20" ht="15" customHeight="1">
      <c r="A52" s="251"/>
      <c r="B52" s="256"/>
      <c r="C52" s="257" t="s">
        <v>51</v>
      </c>
      <c r="D52" s="414">
        <f>SUM(E52:F52)</f>
        <v>17048</v>
      </c>
      <c r="E52" s="410">
        <v>8365</v>
      </c>
      <c r="F52" s="410">
        <v>8683</v>
      </c>
      <c r="G52" s="414">
        <v>16890</v>
      </c>
      <c r="H52" s="410">
        <v>8305</v>
      </c>
      <c r="I52" s="410">
        <v>8585</v>
      </c>
      <c r="J52" s="410">
        <f t="shared" si="17"/>
        <v>-158</v>
      </c>
      <c r="K52" s="411">
        <f t="shared" si="2"/>
        <v>-0.9267949319568277</v>
      </c>
      <c r="L52" s="410">
        <v>4896</v>
      </c>
      <c r="M52" s="410">
        <v>4923</v>
      </c>
      <c r="N52" s="413">
        <f t="shared" si="11"/>
        <v>27</v>
      </c>
      <c r="O52" s="411">
        <f t="shared" si="4"/>
        <v>0.5514705882352942</v>
      </c>
      <c r="P52" s="411">
        <f>100*G52/G$7</f>
        <v>1.4424653603345086</v>
      </c>
      <c r="Q52" s="411">
        <f t="shared" si="5"/>
        <v>3.4308348567946374</v>
      </c>
      <c r="R52" s="412">
        <f t="shared" si="6"/>
        <v>96.73849737914968</v>
      </c>
      <c r="S52" s="411">
        <f t="shared" si="7"/>
        <v>137.00519143413368</v>
      </c>
      <c r="T52" s="411">
        <v>123.28</v>
      </c>
    </row>
    <row r="53" spans="1:20" ht="15" customHeight="1">
      <c r="A53" s="251"/>
      <c r="B53" s="256"/>
      <c r="C53" s="257" t="s">
        <v>52</v>
      </c>
      <c r="D53" s="414">
        <f>SUM(E53:F53)</f>
        <v>9057</v>
      </c>
      <c r="E53" s="410">
        <v>4295</v>
      </c>
      <c r="F53" s="410">
        <v>4762</v>
      </c>
      <c r="G53" s="414">
        <v>8983</v>
      </c>
      <c r="H53" s="410">
        <v>4273</v>
      </c>
      <c r="I53" s="410">
        <v>4710</v>
      </c>
      <c r="J53" s="410">
        <f t="shared" si="17"/>
        <v>-74</v>
      </c>
      <c r="K53" s="411">
        <f t="shared" si="2"/>
        <v>-0.8170475875013801</v>
      </c>
      <c r="L53" s="410">
        <v>2478</v>
      </c>
      <c r="M53" s="410">
        <v>2490</v>
      </c>
      <c r="N53" s="413">
        <f t="shared" si="11"/>
        <v>12</v>
      </c>
      <c r="O53" s="411">
        <f t="shared" si="4"/>
        <v>0.48426150121065376</v>
      </c>
      <c r="P53" s="411">
        <f>100*G53/G$7</f>
        <v>0.7671797709819355</v>
      </c>
      <c r="Q53" s="411">
        <f t="shared" si="5"/>
        <v>3.6076305220883533</v>
      </c>
      <c r="R53" s="412">
        <f t="shared" si="6"/>
        <v>90.72186836518047</v>
      </c>
      <c r="S53" s="411">
        <f t="shared" si="7"/>
        <v>168.15799326095095</v>
      </c>
      <c r="T53" s="411">
        <v>53.42</v>
      </c>
    </row>
    <row r="54" spans="1:20" ht="15" customHeight="1">
      <c r="A54" s="251"/>
      <c r="B54" s="256"/>
      <c r="C54" s="257"/>
      <c r="D54" s="410"/>
      <c r="E54" s="410"/>
      <c r="F54" s="410"/>
      <c r="G54" s="410"/>
      <c r="H54" s="410"/>
      <c r="I54" s="410"/>
      <c r="J54" s="410"/>
      <c r="K54" s="411"/>
      <c r="L54" s="410"/>
      <c r="M54" s="410"/>
      <c r="N54" s="413"/>
      <c r="O54" s="411"/>
      <c r="P54" s="411"/>
      <c r="Q54" s="411"/>
      <c r="R54" s="412"/>
      <c r="S54" s="411"/>
      <c r="T54" s="411"/>
    </row>
    <row r="55" spans="1:20" s="344" customFormat="1" ht="15" customHeight="1">
      <c r="A55" s="345"/>
      <c r="B55" s="465" t="s">
        <v>53</v>
      </c>
      <c r="C55" s="466"/>
      <c r="D55" s="340">
        <f aca="true" t="shared" si="26" ref="D55:I55">SUM(D56:D61)</f>
        <v>38484</v>
      </c>
      <c r="E55" s="340">
        <f t="shared" si="26"/>
        <v>18315</v>
      </c>
      <c r="F55" s="340">
        <f t="shared" si="26"/>
        <v>20169</v>
      </c>
      <c r="G55" s="340">
        <f t="shared" si="26"/>
        <v>38173</v>
      </c>
      <c r="H55" s="340">
        <f t="shared" si="26"/>
        <v>18210</v>
      </c>
      <c r="I55" s="340">
        <f t="shared" si="26"/>
        <v>19963</v>
      </c>
      <c r="J55" s="340">
        <f>SUM(J56:J61)</f>
        <v>-311</v>
      </c>
      <c r="K55" s="341">
        <f t="shared" si="2"/>
        <v>-0.8081280532169213</v>
      </c>
      <c r="L55" s="340">
        <f>SUM(L56:L61)</f>
        <v>10379</v>
      </c>
      <c r="M55" s="340">
        <f>SUM(M56:M61)</f>
        <v>10382</v>
      </c>
      <c r="N55" s="366">
        <f>SUM(N56:N61)</f>
        <v>3</v>
      </c>
      <c r="O55" s="341">
        <f t="shared" si="4"/>
        <v>0.028904518739762984</v>
      </c>
      <c r="P55" s="341">
        <f>100*G55/G$7</f>
        <v>3.2601083599792298</v>
      </c>
      <c r="Q55" s="341">
        <f t="shared" si="5"/>
        <v>3.6768445386245423</v>
      </c>
      <c r="R55" s="342">
        <f t="shared" si="6"/>
        <v>91.21875469618794</v>
      </c>
      <c r="S55" s="341">
        <f t="shared" si="7"/>
        <v>145.13896810007225</v>
      </c>
      <c r="T55" s="341">
        <f>SUM(T56:T61)</f>
        <v>263.01</v>
      </c>
    </row>
    <row r="56" spans="1:20" ht="15" customHeight="1">
      <c r="A56" s="251"/>
      <c r="B56" s="256"/>
      <c r="C56" s="257" t="s">
        <v>54</v>
      </c>
      <c r="D56" s="414">
        <f aca="true" t="shared" si="27" ref="D56:D61">SUM(E56:F56)</f>
        <v>6358</v>
      </c>
      <c r="E56" s="410">
        <v>3045</v>
      </c>
      <c r="F56" s="410">
        <v>3313</v>
      </c>
      <c r="G56" s="414">
        <f aca="true" t="shared" si="28" ref="G56:G61">SUM(H56:I56)</f>
        <v>6298</v>
      </c>
      <c r="H56" s="410">
        <v>3030</v>
      </c>
      <c r="I56" s="410">
        <v>3268</v>
      </c>
      <c r="J56" s="410">
        <f t="shared" si="17"/>
        <v>-60</v>
      </c>
      <c r="K56" s="411">
        <f t="shared" si="2"/>
        <v>-0.9436929852154765</v>
      </c>
      <c r="L56" s="410">
        <v>1632</v>
      </c>
      <c r="M56" s="410">
        <v>1632</v>
      </c>
      <c r="N56" s="413">
        <f t="shared" si="11"/>
        <v>0</v>
      </c>
      <c r="O56" s="411">
        <f t="shared" si="4"/>
        <v>0</v>
      </c>
      <c r="P56" s="411">
        <f aca="true" t="shared" si="29" ref="P56:P61">100*G56/G$7</f>
        <v>0.5378713344811565</v>
      </c>
      <c r="Q56" s="411">
        <f t="shared" si="5"/>
        <v>3.8590686274509802</v>
      </c>
      <c r="R56" s="412">
        <f t="shared" si="6"/>
        <v>92.71725826193389</v>
      </c>
      <c r="S56" s="411">
        <f t="shared" si="7"/>
        <v>221.7605633802817</v>
      </c>
      <c r="T56" s="411">
        <v>28.4</v>
      </c>
    </row>
    <row r="57" spans="1:20" ht="15" customHeight="1">
      <c r="A57" s="251"/>
      <c r="B57" s="256"/>
      <c r="C57" s="257" t="s">
        <v>55</v>
      </c>
      <c r="D57" s="414">
        <f t="shared" si="27"/>
        <v>5840</v>
      </c>
      <c r="E57" s="410">
        <v>2741</v>
      </c>
      <c r="F57" s="410">
        <v>3099</v>
      </c>
      <c r="G57" s="414">
        <f t="shared" si="28"/>
        <v>5786</v>
      </c>
      <c r="H57" s="410">
        <v>2733</v>
      </c>
      <c r="I57" s="410">
        <v>3053</v>
      </c>
      <c r="J57" s="410">
        <f t="shared" si="17"/>
        <v>-54</v>
      </c>
      <c r="K57" s="411">
        <f t="shared" si="2"/>
        <v>-0.9246575342465754</v>
      </c>
      <c r="L57" s="410">
        <v>1556</v>
      </c>
      <c r="M57" s="410">
        <v>1557</v>
      </c>
      <c r="N57" s="413">
        <f t="shared" si="11"/>
        <v>1</v>
      </c>
      <c r="O57" s="411">
        <f t="shared" si="4"/>
        <v>0.06426735218508997</v>
      </c>
      <c r="P57" s="411">
        <f t="shared" si="29"/>
        <v>0.49414473504413653</v>
      </c>
      <c r="Q57" s="411">
        <f t="shared" si="5"/>
        <v>3.716120745022479</v>
      </c>
      <c r="R57" s="412">
        <f t="shared" si="6"/>
        <v>89.51850638716017</v>
      </c>
      <c r="S57" s="411">
        <f t="shared" si="7"/>
        <v>214.2962962962963</v>
      </c>
      <c r="T57" s="411">
        <v>27</v>
      </c>
    </row>
    <row r="58" spans="1:20" ht="15" customHeight="1">
      <c r="A58" s="251"/>
      <c r="B58" s="256"/>
      <c r="C58" s="257" t="s">
        <v>56</v>
      </c>
      <c r="D58" s="414">
        <f t="shared" si="27"/>
        <v>8169</v>
      </c>
      <c r="E58" s="410">
        <v>3890</v>
      </c>
      <c r="F58" s="410">
        <v>4279</v>
      </c>
      <c r="G58" s="414">
        <f t="shared" si="28"/>
        <v>8115</v>
      </c>
      <c r="H58" s="410">
        <v>3869</v>
      </c>
      <c r="I58" s="410">
        <v>4246</v>
      </c>
      <c r="J58" s="410">
        <f t="shared" si="17"/>
        <v>-54</v>
      </c>
      <c r="K58" s="411">
        <f t="shared" si="2"/>
        <v>-0.6610356224752112</v>
      </c>
      <c r="L58" s="410">
        <v>2209</v>
      </c>
      <c r="M58" s="410">
        <v>2213</v>
      </c>
      <c r="N58" s="413">
        <f t="shared" si="11"/>
        <v>4</v>
      </c>
      <c r="O58" s="411">
        <f t="shared" si="4"/>
        <v>0.1810774105930285</v>
      </c>
      <c r="P58" s="411">
        <f t="shared" si="29"/>
        <v>0.6930495203738625</v>
      </c>
      <c r="Q58" s="411">
        <f t="shared" si="5"/>
        <v>3.666967916854948</v>
      </c>
      <c r="R58" s="412">
        <f t="shared" si="6"/>
        <v>91.12105511069242</v>
      </c>
      <c r="S58" s="411">
        <f t="shared" si="7"/>
        <v>82.37742361181606</v>
      </c>
      <c r="T58" s="411">
        <v>98.51</v>
      </c>
    </row>
    <row r="59" spans="1:20" ht="15" customHeight="1">
      <c r="A59" s="251"/>
      <c r="B59" s="256"/>
      <c r="C59" s="257" t="s">
        <v>57</v>
      </c>
      <c r="D59" s="414">
        <f t="shared" si="27"/>
        <v>9093</v>
      </c>
      <c r="E59" s="410">
        <v>4354</v>
      </c>
      <c r="F59" s="410">
        <v>4739</v>
      </c>
      <c r="G59" s="414">
        <f t="shared" si="28"/>
        <v>9009</v>
      </c>
      <c r="H59" s="410">
        <v>4321</v>
      </c>
      <c r="I59" s="410">
        <v>4688</v>
      </c>
      <c r="J59" s="410">
        <f t="shared" si="17"/>
        <v>-84</v>
      </c>
      <c r="K59" s="411">
        <f t="shared" si="2"/>
        <v>-0.9237875288683602</v>
      </c>
      <c r="L59" s="410">
        <v>2473</v>
      </c>
      <c r="M59" s="410">
        <v>2473</v>
      </c>
      <c r="N59" s="413">
        <f t="shared" si="11"/>
        <v>0</v>
      </c>
      <c r="O59" s="411">
        <f t="shared" si="4"/>
        <v>0</v>
      </c>
      <c r="P59" s="411">
        <f t="shared" si="29"/>
        <v>0.7694002623595966</v>
      </c>
      <c r="Q59" s="411">
        <f t="shared" si="5"/>
        <v>3.642943792964011</v>
      </c>
      <c r="R59" s="412">
        <f t="shared" si="6"/>
        <v>92.17150170648463</v>
      </c>
      <c r="S59" s="411">
        <f t="shared" si="7"/>
        <v>188.9471476510067</v>
      </c>
      <c r="T59" s="411">
        <v>47.68</v>
      </c>
    </row>
    <row r="60" spans="1:20" ht="15" customHeight="1">
      <c r="A60" s="251"/>
      <c r="B60" s="256"/>
      <c r="C60" s="257" t="s">
        <v>58</v>
      </c>
      <c r="D60" s="414">
        <f t="shared" si="27"/>
        <v>3667</v>
      </c>
      <c r="E60" s="410">
        <v>1737</v>
      </c>
      <c r="F60" s="410">
        <v>1930</v>
      </c>
      <c r="G60" s="414">
        <f t="shared" si="28"/>
        <v>3618</v>
      </c>
      <c r="H60" s="410">
        <v>1706</v>
      </c>
      <c r="I60" s="410">
        <v>1912</v>
      </c>
      <c r="J60" s="410">
        <f t="shared" si="17"/>
        <v>-49</v>
      </c>
      <c r="K60" s="411">
        <f t="shared" si="2"/>
        <v>-1.3362421598036542</v>
      </c>
      <c r="L60" s="410">
        <v>953</v>
      </c>
      <c r="M60" s="410">
        <v>951</v>
      </c>
      <c r="N60" s="413">
        <f t="shared" si="11"/>
        <v>-2</v>
      </c>
      <c r="O60" s="411">
        <f t="shared" si="4"/>
        <v>-0.2098635886673662</v>
      </c>
      <c r="P60" s="411">
        <f t="shared" si="29"/>
        <v>0.3089899155530048</v>
      </c>
      <c r="Q60" s="411">
        <f t="shared" si="5"/>
        <v>3.804416403785489</v>
      </c>
      <c r="R60" s="412">
        <f t="shared" si="6"/>
        <v>89.22594142259415</v>
      </c>
      <c r="S60" s="411">
        <f t="shared" si="7"/>
        <v>77.57289879931389</v>
      </c>
      <c r="T60" s="411">
        <v>46.64</v>
      </c>
    </row>
    <row r="61" spans="1:20" ht="15" customHeight="1">
      <c r="A61" s="251"/>
      <c r="B61" s="256"/>
      <c r="C61" s="257" t="s">
        <v>59</v>
      </c>
      <c r="D61" s="414">
        <f t="shared" si="27"/>
        <v>5357</v>
      </c>
      <c r="E61" s="410">
        <v>2548</v>
      </c>
      <c r="F61" s="410">
        <v>2809</v>
      </c>
      <c r="G61" s="414">
        <f t="shared" si="28"/>
        <v>5347</v>
      </c>
      <c r="H61" s="410">
        <v>2551</v>
      </c>
      <c r="I61" s="410">
        <v>2796</v>
      </c>
      <c r="J61" s="410">
        <f t="shared" si="17"/>
        <v>-10</v>
      </c>
      <c r="K61" s="411">
        <f t="shared" si="2"/>
        <v>-0.18667164457718874</v>
      </c>
      <c r="L61" s="410">
        <v>1556</v>
      </c>
      <c r="M61" s="410">
        <v>1556</v>
      </c>
      <c r="N61" s="413">
        <f t="shared" si="11"/>
        <v>0</v>
      </c>
      <c r="O61" s="411">
        <f t="shared" si="4"/>
        <v>0</v>
      </c>
      <c r="P61" s="411">
        <f t="shared" si="29"/>
        <v>0.4566525921674729</v>
      </c>
      <c r="Q61" s="411">
        <f t="shared" si="5"/>
        <v>3.4363753213367607</v>
      </c>
      <c r="R61" s="412">
        <f t="shared" si="6"/>
        <v>91.23748211731044</v>
      </c>
      <c r="S61" s="411">
        <f t="shared" si="7"/>
        <v>361.7726657645467</v>
      </c>
      <c r="T61" s="411">
        <v>14.78</v>
      </c>
    </row>
    <row r="62" spans="1:20" ht="15" customHeight="1">
      <c r="A62" s="251"/>
      <c r="B62" s="256"/>
      <c r="C62" s="257"/>
      <c r="D62" s="410"/>
      <c r="E62" s="410"/>
      <c r="F62" s="410"/>
      <c r="G62" s="410"/>
      <c r="H62" s="410"/>
      <c r="I62" s="410"/>
      <c r="J62" s="410"/>
      <c r="K62" s="411"/>
      <c r="L62" s="410"/>
      <c r="M62" s="410"/>
      <c r="N62" s="413"/>
      <c r="O62" s="411"/>
      <c r="P62" s="411"/>
      <c r="Q62" s="411"/>
      <c r="R62" s="412"/>
      <c r="S62" s="411"/>
      <c r="T62" s="411"/>
    </row>
    <row r="63" spans="1:20" s="344" customFormat="1" ht="15" customHeight="1">
      <c r="A63" s="345"/>
      <c r="B63" s="465" t="s">
        <v>60</v>
      </c>
      <c r="C63" s="466"/>
      <c r="D63" s="340">
        <f aca="true" t="shared" si="30" ref="D63:I63">SUM(D64:D67)</f>
        <v>40551</v>
      </c>
      <c r="E63" s="340">
        <f t="shared" si="30"/>
        <v>19022</v>
      </c>
      <c r="F63" s="340">
        <f t="shared" si="30"/>
        <v>21529</v>
      </c>
      <c r="G63" s="340">
        <f t="shared" si="30"/>
        <v>39856</v>
      </c>
      <c r="H63" s="340">
        <f t="shared" si="30"/>
        <v>18684</v>
      </c>
      <c r="I63" s="340">
        <f t="shared" si="30"/>
        <v>21172</v>
      </c>
      <c r="J63" s="340">
        <f>SUM(J64:J67)</f>
        <v>-695</v>
      </c>
      <c r="K63" s="341">
        <f t="shared" si="2"/>
        <v>-1.7138911494167839</v>
      </c>
      <c r="L63" s="340">
        <f>SUM(L64:L67)</f>
        <v>12533</v>
      </c>
      <c r="M63" s="340">
        <f>SUM(M64:M67)</f>
        <v>12497</v>
      </c>
      <c r="N63" s="366">
        <f>SUM(N64:N67)</f>
        <v>-36</v>
      </c>
      <c r="O63" s="341">
        <f t="shared" si="4"/>
        <v>-0.28724168195962657</v>
      </c>
      <c r="P63" s="341">
        <f>100*G63/G$7</f>
        <v>3.4038424749255283</v>
      </c>
      <c r="Q63" s="341">
        <f t="shared" si="5"/>
        <v>3.189245418900536</v>
      </c>
      <c r="R63" s="342">
        <f t="shared" si="6"/>
        <v>88.24863026638957</v>
      </c>
      <c r="S63" s="341">
        <f t="shared" si="7"/>
        <v>71.12824356640611</v>
      </c>
      <c r="T63" s="341">
        <f>SUM(T64:T67)</f>
        <v>560.34</v>
      </c>
    </row>
    <row r="64" spans="1:20" ht="15" customHeight="1">
      <c r="A64" s="251"/>
      <c r="B64" s="256"/>
      <c r="C64" s="257" t="s">
        <v>61</v>
      </c>
      <c r="D64" s="414">
        <f>SUM(E64:F64)</f>
        <v>12491</v>
      </c>
      <c r="E64" s="410">
        <v>5905</v>
      </c>
      <c r="F64" s="410">
        <v>6586</v>
      </c>
      <c r="G64" s="414">
        <f>SUM(H64:I64)</f>
        <v>12267</v>
      </c>
      <c r="H64" s="410">
        <v>5808</v>
      </c>
      <c r="I64" s="410">
        <v>6459</v>
      </c>
      <c r="J64" s="410">
        <f t="shared" si="17"/>
        <v>-224</v>
      </c>
      <c r="K64" s="411">
        <f t="shared" si="2"/>
        <v>-1.7932911696421423</v>
      </c>
      <c r="L64" s="410">
        <v>3843</v>
      </c>
      <c r="M64" s="410">
        <v>3824</v>
      </c>
      <c r="N64" s="413">
        <f t="shared" si="11"/>
        <v>-19</v>
      </c>
      <c r="O64" s="411">
        <f t="shared" si="4"/>
        <v>-0.4944054124381993</v>
      </c>
      <c r="P64" s="411">
        <f>100*G64/G$7</f>
        <v>1.0476449126834468</v>
      </c>
      <c r="Q64" s="411">
        <f t="shared" si="5"/>
        <v>3.2078974895397487</v>
      </c>
      <c r="R64" s="412">
        <f t="shared" si="6"/>
        <v>89.921040408732</v>
      </c>
      <c r="S64" s="411">
        <f t="shared" si="7"/>
        <v>66.95960698689957</v>
      </c>
      <c r="T64" s="411">
        <v>183.2</v>
      </c>
    </row>
    <row r="65" spans="1:20" ht="15" customHeight="1">
      <c r="A65" s="251"/>
      <c r="B65" s="256"/>
      <c r="C65" s="257" t="s">
        <v>62</v>
      </c>
      <c r="D65" s="414">
        <f>SUM(E65:F65)</f>
        <v>9644</v>
      </c>
      <c r="E65" s="410">
        <v>4452</v>
      </c>
      <c r="F65" s="410">
        <v>5192</v>
      </c>
      <c r="G65" s="414">
        <f>SUM(H65:I65)</f>
        <v>9410</v>
      </c>
      <c r="H65" s="410">
        <v>4330</v>
      </c>
      <c r="I65" s="410">
        <v>5080</v>
      </c>
      <c r="J65" s="410">
        <f t="shared" si="17"/>
        <v>-234</v>
      </c>
      <c r="K65" s="411">
        <f t="shared" si="2"/>
        <v>-2.426379095810867</v>
      </c>
      <c r="L65" s="410">
        <v>3346</v>
      </c>
      <c r="M65" s="410">
        <v>3331</v>
      </c>
      <c r="N65" s="413">
        <f t="shared" si="11"/>
        <v>-15</v>
      </c>
      <c r="O65" s="411">
        <f t="shared" si="4"/>
        <v>-0.4482964734010759</v>
      </c>
      <c r="P65" s="411">
        <f>100*G65/G$7</f>
        <v>0.803647071684294</v>
      </c>
      <c r="Q65" s="411">
        <f t="shared" si="5"/>
        <v>2.824977484238967</v>
      </c>
      <c r="R65" s="412">
        <f t="shared" si="6"/>
        <v>85.23622047244095</v>
      </c>
      <c r="S65" s="411">
        <f t="shared" si="7"/>
        <v>59.73086200330075</v>
      </c>
      <c r="T65" s="411">
        <v>157.54</v>
      </c>
    </row>
    <row r="66" spans="1:20" ht="15" customHeight="1">
      <c r="A66" s="251"/>
      <c r="B66" s="256"/>
      <c r="C66" s="257" t="s">
        <v>63</v>
      </c>
      <c r="D66" s="414">
        <f>SUM(E66:F66)</f>
        <v>13404</v>
      </c>
      <c r="E66" s="410">
        <v>6264</v>
      </c>
      <c r="F66" s="410">
        <v>7140</v>
      </c>
      <c r="G66" s="414">
        <f>SUM(H66:I66)</f>
        <v>13200</v>
      </c>
      <c r="H66" s="410">
        <v>6160</v>
      </c>
      <c r="I66" s="410">
        <v>7040</v>
      </c>
      <c r="J66" s="410">
        <f t="shared" si="17"/>
        <v>-204</v>
      </c>
      <c r="K66" s="411">
        <f t="shared" si="2"/>
        <v>-1.521933751119069</v>
      </c>
      <c r="L66" s="410">
        <v>4008</v>
      </c>
      <c r="M66" s="410">
        <v>4000</v>
      </c>
      <c r="N66" s="413">
        <f t="shared" si="11"/>
        <v>-8</v>
      </c>
      <c r="O66" s="411">
        <f t="shared" si="4"/>
        <v>-0.19960079840319359</v>
      </c>
      <c r="P66" s="411">
        <f>100*G66/G$7</f>
        <v>1.1273263917356726</v>
      </c>
      <c r="Q66" s="411">
        <f t="shared" si="5"/>
        <v>3.3</v>
      </c>
      <c r="R66" s="412">
        <f t="shared" si="6"/>
        <v>87.5</v>
      </c>
      <c r="S66" s="411">
        <f t="shared" si="7"/>
        <v>114.32530746578902</v>
      </c>
      <c r="T66" s="411">
        <v>115.46</v>
      </c>
    </row>
    <row r="67" spans="1:20" ht="15" customHeight="1">
      <c r="A67" s="251"/>
      <c r="B67" s="256"/>
      <c r="C67" s="257" t="s">
        <v>64</v>
      </c>
      <c r="D67" s="414">
        <f>SUM(E67:F67)</f>
        <v>5012</v>
      </c>
      <c r="E67" s="410">
        <v>2401</v>
      </c>
      <c r="F67" s="410">
        <v>2611</v>
      </c>
      <c r="G67" s="414">
        <f>SUM(H67:I67)</f>
        <v>4979</v>
      </c>
      <c r="H67" s="410">
        <v>2386</v>
      </c>
      <c r="I67" s="410">
        <v>2593</v>
      </c>
      <c r="J67" s="410">
        <f t="shared" si="17"/>
        <v>-33</v>
      </c>
      <c r="K67" s="411">
        <f t="shared" si="2"/>
        <v>-0.6584197924980049</v>
      </c>
      <c r="L67" s="410">
        <v>1336</v>
      </c>
      <c r="M67" s="410">
        <v>1342</v>
      </c>
      <c r="N67" s="413">
        <f t="shared" si="11"/>
        <v>6</v>
      </c>
      <c r="O67" s="411">
        <f t="shared" si="4"/>
        <v>0.4491017964071856</v>
      </c>
      <c r="P67" s="411">
        <f>100*G67/G$7</f>
        <v>0.4252240988221147</v>
      </c>
      <c r="Q67" s="411">
        <f t="shared" si="5"/>
        <v>3.710134128166915</v>
      </c>
      <c r="R67" s="412">
        <f t="shared" si="6"/>
        <v>92.01696876205168</v>
      </c>
      <c r="S67" s="411">
        <f t="shared" si="7"/>
        <v>47.81063952371807</v>
      </c>
      <c r="T67" s="411">
        <v>104.14</v>
      </c>
    </row>
    <row r="68" spans="1:20" ht="15" customHeight="1">
      <c r="A68" s="251"/>
      <c r="B68" s="256"/>
      <c r="C68" s="257"/>
      <c r="D68" s="410"/>
      <c r="E68" s="410"/>
      <c r="F68" s="410"/>
      <c r="G68" s="410"/>
      <c r="H68" s="410"/>
      <c r="I68" s="410"/>
      <c r="J68" s="410"/>
      <c r="K68" s="411"/>
      <c r="L68" s="410"/>
      <c r="M68" s="410"/>
      <c r="N68" s="413"/>
      <c r="O68" s="411"/>
      <c r="P68" s="411"/>
      <c r="Q68" s="411"/>
      <c r="R68" s="412"/>
      <c r="S68" s="411"/>
      <c r="T68" s="411"/>
    </row>
    <row r="69" spans="1:20" s="344" customFormat="1" ht="15" customHeight="1">
      <c r="A69" s="345"/>
      <c r="B69" s="465" t="s">
        <v>65</v>
      </c>
      <c r="C69" s="466"/>
      <c r="D69" s="340">
        <f aca="true" t="shared" si="31" ref="D69:I69">SUM(D70)</f>
        <v>8821</v>
      </c>
      <c r="E69" s="340">
        <f t="shared" si="31"/>
        <v>4198</v>
      </c>
      <c r="F69" s="340">
        <f t="shared" si="31"/>
        <v>4623</v>
      </c>
      <c r="G69" s="340">
        <f t="shared" si="31"/>
        <v>8667</v>
      </c>
      <c r="H69" s="340">
        <f t="shared" si="31"/>
        <v>4133</v>
      </c>
      <c r="I69" s="340">
        <f t="shared" si="31"/>
        <v>4534</v>
      </c>
      <c r="J69" s="340">
        <f>SUM(J70)</f>
        <v>-154</v>
      </c>
      <c r="K69" s="341">
        <f t="shared" si="2"/>
        <v>-1.7458338056909648</v>
      </c>
      <c r="L69" s="340">
        <f>SUM(L70)</f>
        <v>2595</v>
      </c>
      <c r="M69" s="340">
        <f>SUM(M70)</f>
        <v>2573</v>
      </c>
      <c r="N69" s="366">
        <f>SUM(N70)</f>
        <v>-22</v>
      </c>
      <c r="O69" s="341">
        <f t="shared" si="4"/>
        <v>-0.8477842003853564</v>
      </c>
      <c r="P69" s="341">
        <f>100*G69/G$7</f>
        <v>0.7401922603918997</v>
      </c>
      <c r="Q69" s="341">
        <f t="shared" si="5"/>
        <v>3.3684415079673533</v>
      </c>
      <c r="R69" s="342">
        <f t="shared" si="6"/>
        <v>91.155712395236</v>
      </c>
      <c r="S69" s="341">
        <f t="shared" si="7"/>
        <v>161.06671622375023</v>
      </c>
      <c r="T69" s="341">
        <f>SUM(T70)</f>
        <v>53.81</v>
      </c>
    </row>
    <row r="70" spans="1:20" ht="15" customHeight="1">
      <c r="A70" s="259"/>
      <c r="B70" s="259"/>
      <c r="C70" s="260" t="s">
        <v>66</v>
      </c>
      <c r="D70" s="410">
        <f>SUM(E70:F70)</f>
        <v>8821</v>
      </c>
      <c r="E70" s="410">
        <v>4198</v>
      </c>
      <c r="F70" s="410">
        <v>4623</v>
      </c>
      <c r="G70" s="414">
        <f>SUM(H70:I70)</f>
        <v>8667</v>
      </c>
      <c r="H70" s="410">
        <v>4133</v>
      </c>
      <c r="I70" s="410">
        <v>4534</v>
      </c>
      <c r="J70" s="410">
        <f>G70-D70</f>
        <v>-154</v>
      </c>
      <c r="K70" s="411">
        <f t="shared" si="2"/>
        <v>-1.7458338056909648</v>
      </c>
      <c r="L70" s="410">
        <v>2595</v>
      </c>
      <c r="M70" s="410">
        <v>2573</v>
      </c>
      <c r="N70" s="413">
        <f t="shared" si="11"/>
        <v>-22</v>
      </c>
      <c r="O70" s="411">
        <f t="shared" si="4"/>
        <v>-0.8477842003853564</v>
      </c>
      <c r="P70" s="411">
        <f>100*G70/G$7</f>
        <v>0.7401922603918997</v>
      </c>
      <c r="Q70" s="411">
        <f t="shared" si="5"/>
        <v>3.3684415079673533</v>
      </c>
      <c r="R70" s="412">
        <f t="shared" si="6"/>
        <v>91.155712395236</v>
      </c>
      <c r="S70" s="411">
        <f t="shared" si="7"/>
        <v>161.06671622375023</v>
      </c>
      <c r="T70" s="411">
        <v>53.81</v>
      </c>
    </row>
    <row r="71" spans="1:20" ht="14.25">
      <c r="A71" s="251" t="s">
        <v>335</v>
      </c>
      <c r="B71" s="251"/>
      <c r="C71" s="25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2"/>
      <c r="O71" s="261"/>
      <c r="P71" s="261"/>
      <c r="Q71" s="261"/>
      <c r="R71" s="268"/>
      <c r="S71" s="274"/>
      <c r="T71" s="274"/>
    </row>
    <row r="72" spans="1:20" ht="14.25">
      <c r="A72" s="393" t="s">
        <v>357</v>
      </c>
      <c r="B72" s="251"/>
      <c r="C72" s="251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4"/>
      <c r="O72" s="263"/>
      <c r="P72" s="263"/>
      <c r="Q72" s="263"/>
      <c r="R72" s="269"/>
      <c r="S72" s="275"/>
      <c r="T72" s="275"/>
    </row>
    <row r="73" spans="1:20" ht="14.25">
      <c r="A73" s="251"/>
      <c r="B73" s="251"/>
      <c r="C73" s="251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4"/>
      <c r="O73" s="263"/>
      <c r="P73" s="263"/>
      <c r="Q73" s="263"/>
      <c r="R73" s="269"/>
      <c r="S73" s="275"/>
      <c r="T73" s="275"/>
    </row>
    <row r="74" spans="1:20" ht="14.25">
      <c r="A74" s="251" t="s">
        <v>336</v>
      </c>
      <c r="B74" s="251"/>
      <c r="C74" s="251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4"/>
      <c r="O74" s="263"/>
      <c r="P74" s="263"/>
      <c r="Q74" s="263"/>
      <c r="R74" s="269"/>
      <c r="S74" s="275"/>
      <c r="T74" s="275"/>
    </row>
  </sheetData>
  <sheetProtection/>
  <mergeCells count="34">
    <mergeCell ref="A2:T2"/>
    <mergeCell ref="A4:C5"/>
    <mergeCell ref="D4:F4"/>
    <mergeCell ref="G4:I4"/>
    <mergeCell ref="J4:K4"/>
    <mergeCell ref="L4:L5"/>
    <mergeCell ref="P4:P5"/>
    <mergeCell ref="Q4:Q5"/>
    <mergeCell ref="B32:C32"/>
    <mergeCell ref="B42:C42"/>
    <mergeCell ref="B16:C16"/>
    <mergeCell ref="B17:C17"/>
    <mergeCell ref="T4:T5"/>
    <mergeCell ref="A7:C7"/>
    <mergeCell ref="A8:C8"/>
    <mergeCell ref="A9:C9"/>
    <mergeCell ref="R4:R5"/>
    <mergeCell ref="S4:S5"/>
    <mergeCell ref="A11:C11"/>
    <mergeCell ref="A12:C12"/>
    <mergeCell ref="B14:C14"/>
    <mergeCell ref="B15:C15"/>
    <mergeCell ref="M4:M5"/>
    <mergeCell ref="N4:O4"/>
    <mergeCell ref="B49:C49"/>
    <mergeCell ref="B55:C55"/>
    <mergeCell ref="B63:C63"/>
    <mergeCell ref="B69:C69"/>
    <mergeCell ref="B18:C18"/>
    <mergeCell ref="B19:C19"/>
    <mergeCell ref="B20:C20"/>
    <mergeCell ref="B21:C21"/>
    <mergeCell ref="B23:C23"/>
    <mergeCell ref="B26:C2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7" r:id="rId1"/>
  <ignoredErrors>
    <ignoredError sqref="D14 D15:D21 D24 D27 D28:D30 D33 D34:D40 D43 D44:D47 D50 D51:D53 D56 D57:D61 D64 D65:D67 D70" formulaRange="1"/>
    <ignoredError sqref="K26 O32 K42:K47 O55 K69 K32 K49 K55 K63 K7:K9 K11 O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1"/>
  <sheetViews>
    <sheetView zoomScale="75" zoomScaleNormal="75" zoomScalePageLayoutView="0" workbookViewId="0" topLeftCell="A1">
      <selection activeCell="A2" sqref="A2:AA2"/>
    </sheetView>
  </sheetViews>
  <sheetFormatPr defaultColWidth="10.59765625" defaultRowHeight="15"/>
  <cols>
    <col min="1" max="2" width="2.09765625" style="7" customWidth="1"/>
    <col min="3" max="3" width="10.3984375" style="7" customWidth="1"/>
    <col min="4" max="4" width="12.09765625" style="7" customWidth="1"/>
    <col min="5" max="7" width="9.8984375" style="7" customWidth="1"/>
    <col min="8" max="8" width="12.3984375" style="7" customWidth="1"/>
    <col min="9" max="11" width="9.8984375" style="7" customWidth="1"/>
    <col min="12" max="12" width="12.3984375" style="7" customWidth="1"/>
    <col min="13" max="15" width="9.8984375" style="7" customWidth="1"/>
    <col min="16" max="16" width="11.5" style="7" customWidth="1"/>
    <col min="17" max="19" width="9.8984375" style="7" customWidth="1"/>
    <col min="20" max="20" width="12.3984375" style="7" customWidth="1"/>
    <col min="21" max="23" width="9.8984375" style="7" customWidth="1"/>
    <col min="24" max="24" width="12" style="7" customWidth="1"/>
    <col min="25" max="27" width="9.8984375" style="7" customWidth="1"/>
    <col min="28" max="16384" width="10.59765625" style="7" customWidth="1"/>
  </cols>
  <sheetData>
    <row r="1" spans="1:27" s="42" customFormat="1" ht="19.5" customHeight="1">
      <c r="A1" s="8" t="s">
        <v>341</v>
      </c>
      <c r="H1" s="197"/>
      <c r="I1" s="197"/>
      <c r="J1" s="197"/>
      <c r="K1" s="197"/>
      <c r="L1" s="197"/>
      <c r="M1" s="197"/>
      <c r="N1" s="197"/>
      <c r="O1" s="197"/>
      <c r="P1" s="197"/>
      <c r="Q1" s="197"/>
      <c r="AA1" s="10" t="s">
        <v>233</v>
      </c>
    </row>
    <row r="2" spans="1:31" s="43" customFormat="1" ht="19.5" customHeight="1">
      <c r="A2" s="497" t="s">
        <v>369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E2" s="42"/>
    </row>
    <row r="3" spans="1:31" s="54" customFormat="1" ht="15.75" customHeight="1" thickBot="1">
      <c r="A3" s="11"/>
      <c r="B3" s="11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98"/>
      <c r="U3" s="44"/>
      <c r="V3" s="44"/>
      <c r="W3" s="44"/>
      <c r="X3" s="198"/>
      <c r="Y3" s="44"/>
      <c r="Z3" s="44"/>
      <c r="AA3" s="44"/>
      <c r="AE3" s="199"/>
    </row>
    <row r="4" spans="1:31" s="43" customFormat="1" ht="15.75" customHeight="1">
      <c r="A4" s="498" t="s">
        <v>234</v>
      </c>
      <c r="B4" s="499"/>
      <c r="C4" s="500"/>
      <c r="D4" s="503" t="s">
        <v>147</v>
      </c>
      <c r="E4" s="504"/>
      <c r="F4" s="504"/>
      <c r="G4" s="505"/>
      <c r="H4" s="503" t="s">
        <v>235</v>
      </c>
      <c r="I4" s="504"/>
      <c r="J4" s="504"/>
      <c r="K4" s="505"/>
      <c r="L4" s="503" t="s">
        <v>236</v>
      </c>
      <c r="M4" s="504"/>
      <c r="N4" s="504"/>
      <c r="O4" s="505"/>
      <c r="P4" s="503" t="s">
        <v>237</v>
      </c>
      <c r="Q4" s="504"/>
      <c r="R4" s="504"/>
      <c r="S4" s="505"/>
      <c r="T4" s="503" t="s">
        <v>238</v>
      </c>
      <c r="U4" s="504"/>
      <c r="V4" s="504"/>
      <c r="W4" s="505"/>
      <c r="X4" s="506" t="s">
        <v>148</v>
      </c>
      <c r="Y4" s="507"/>
      <c r="Z4" s="507"/>
      <c r="AA4" s="507"/>
      <c r="AB4" s="200"/>
      <c r="AE4" s="42"/>
    </row>
    <row r="5" spans="1:31" s="43" customFormat="1" ht="15.75" customHeight="1">
      <c r="A5" s="501"/>
      <c r="B5" s="501"/>
      <c r="C5" s="502"/>
      <c r="D5" s="201" t="s">
        <v>239</v>
      </c>
      <c r="E5" s="201" t="s">
        <v>240</v>
      </c>
      <c r="F5" s="201" t="s">
        <v>241</v>
      </c>
      <c r="G5" s="201" t="s">
        <v>242</v>
      </c>
      <c r="H5" s="201" t="s">
        <v>239</v>
      </c>
      <c r="I5" s="201" t="s">
        <v>240</v>
      </c>
      <c r="J5" s="201" t="s">
        <v>241</v>
      </c>
      <c r="K5" s="201" t="s">
        <v>242</v>
      </c>
      <c r="L5" s="201" t="s">
        <v>239</v>
      </c>
      <c r="M5" s="201" t="s">
        <v>240</v>
      </c>
      <c r="N5" s="201" t="s">
        <v>241</v>
      </c>
      <c r="O5" s="201" t="s">
        <v>242</v>
      </c>
      <c r="P5" s="201" t="s">
        <v>239</v>
      </c>
      <c r="Q5" s="201" t="s">
        <v>240</v>
      </c>
      <c r="R5" s="201" t="s">
        <v>241</v>
      </c>
      <c r="S5" s="201" t="s">
        <v>242</v>
      </c>
      <c r="T5" s="201" t="s">
        <v>239</v>
      </c>
      <c r="U5" s="201" t="s">
        <v>240</v>
      </c>
      <c r="V5" s="201" t="s">
        <v>241</v>
      </c>
      <c r="W5" s="201" t="s">
        <v>242</v>
      </c>
      <c r="X5" s="202" t="s">
        <v>239</v>
      </c>
      <c r="Y5" s="203" t="s">
        <v>240</v>
      </c>
      <c r="Z5" s="203" t="s">
        <v>241</v>
      </c>
      <c r="AA5" s="204" t="s">
        <v>242</v>
      </c>
      <c r="AB5" s="200"/>
      <c r="AE5" s="42"/>
    </row>
    <row r="6" spans="1:31" ht="15.75" customHeight="1">
      <c r="A6" s="12"/>
      <c r="B6" s="12"/>
      <c r="C6" s="13"/>
      <c r="D6" s="14" t="s">
        <v>9</v>
      </c>
      <c r="E6" s="14" t="s">
        <v>10</v>
      </c>
      <c r="F6" s="14" t="s">
        <v>67</v>
      </c>
      <c r="G6" s="14" t="s">
        <v>10</v>
      </c>
      <c r="H6" s="14" t="s">
        <v>9</v>
      </c>
      <c r="I6" s="14" t="s">
        <v>10</v>
      </c>
      <c r="J6" s="14" t="s">
        <v>67</v>
      </c>
      <c r="K6" s="14" t="s">
        <v>10</v>
      </c>
      <c r="L6" s="14" t="s">
        <v>9</v>
      </c>
      <c r="M6" s="14" t="s">
        <v>10</v>
      </c>
      <c r="N6" s="14" t="s">
        <v>67</v>
      </c>
      <c r="O6" s="14" t="s">
        <v>10</v>
      </c>
      <c r="P6" s="14" t="s">
        <v>9</v>
      </c>
      <c r="Q6" s="14" t="s">
        <v>10</v>
      </c>
      <c r="R6" s="14" t="s">
        <v>67</v>
      </c>
      <c r="S6" s="14" t="s">
        <v>10</v>
      </c>
      <c r="T6" s="14" t="s">
        <v>9</v>
      </c>
      <c r="U6" s="14" t="s">
        <v>10</v>
      </c>
      <c r="V6" s="14" t="s">
        <v>67</v>
      </c>
      <c r="W6" s="14" t="s">
        <v>10</v>
      </c>
      <c r="X6" s="14" t="s">
        <v>9</v>
      </c>
      <c r="Y6" s="14" t="s">
        <v>10</v>
      </c>
      <c r="Z6" s="14" t="s">
        <v>67</v>
      </c>
      <c r="AA6" s="14" t="s">
        <v>10</v>
      </c>
      <c r="AE6" s="9"/>
    </row>
    <row r="7" spans="1:31" s="348" customFormat="1" ht="15.75" customHeight="1">
      <c r="A7" s="492" t="s">
        <v>13</v>
      </c>
      <c r="B7" s="496"/>
      <c r="C7" s="493"/>
      <c r="D7" s="420">
        <f>SUM(D8+D9)</f>
        <v>980499</v>
      </c>
      <c r="E7" s="346">
        <v>0.7</v>
      </c>
      <c r="F7" s="362">
        <f>SUM(F8:F9)</f>
        <v>230451</v>
      </c>
      <c r="G7" s="346">
        <v>9.1</v>
      </c>
      <c r="H7" s="362">
        <f>SUM(H8:H9)</f>
        <v>1002420</v>
      </c>
      <c r="I7" s="346">
        <f>100*(H7-D7)/D7</f>
        <v>2.2356983535934254</v>
      </c>
      <c r="J7" s="362">
        <f>SUM(J8:J9)</f>
        <v>254543</v>
      </c>
      <c r="K7" s="354">
        <f>100*(J7-F7)/F7</f>
        <v>10.454283123093413</v>
      </c>
      <c r="L7" s="362">
        <f>SUM(L8:L9)</f>
        <v>1069872</v>
      </c>
      <c r="M7" s="346">
        <f>100*(L7-H7)/H7</f>
        <v>6.728916023223799</v>
      </c>
      <c r="N7" s="362">
        <f>SUM(N8:N9)</f>
        <v>290183</v>
      </c>
      <c r="O7" s="354">
        <f>100*(N7-J7)/J7</f>
        <v>14.001563586506013</v>
      </c>
      <c r="P7" s="362">
        <f>SUM(P8:P9)</f>
        <v>1119304</v>
      </c>
      <c r="Q7" s="354">
        <f>100*(P7-L7)/L7</f>
        <v>4.62036580076869</v>
      </c>
      <c r="R7" s="362">
        <f>SUM(R8:R9)</f>
        <v>322071</v>
      </c>
      <c r="S7" s="354">
        <f>100*(R7-N7)/N7</f>
        <v>10.988927676672995</v>
      </c>
      <c r="T7" s="362">
        <f>SUM(T8:T9)</f>
        <v>1152325</v>
      </c>
      <c r="U7" s="354">
        <f>100*(T7-P7)/P7</f>
        <v>2.9501368707696924</v>
      </c>
      <c r="V7" s="362">
        <f>SUM(V8:V9)</f>
        <v>338066</v>
      </c>
      <c r="W7" s="354">
        <f>100*(V7-R7)/R7</f>
        <v>4.9662962514476625</v>
      </c>
      <c r="X7" s="362">
        <f>SUM(X8:X9)</f>
        <v>1164628</v>
      </c>
      <c r="Y7" s="354">
        <f>100*(X7-T7)/T7</f>
        <v>1.0676675417091532</v>
      </c>
      <c r="Z7" s="362">
        <f>SUM(Z8:Z9)</f>
        <v>361157</v>
      </c>
      <c r="AA7" s="354">
        <f>100*(Z7-V7)/V7</f>
        <v>6.830323073009413</v>
      </c>
      <c r="AB7" s="347"/>
      <c r="AC7" s="347"/>
      <c r="AE7" s="349"/>
    </row>
    <row r="8" spans="1:31" s="348" customFormat="1" ht="15.75" customHeight="1">
      <c r="A8" s="492" t="s">
        <v>14</v>
      </c>
      <c r="B8" s="496"/>
      <c r="C8" s="493"/>
      <c r="D8" s="420">
        <f>SUM(D14:D21)</f>
        <v>657225</v>
      </c>
      <c r="E8" s="346">
        <v>2.7</v>
      </c>
      <c r="F8" s="362">
        <f>SUM(F14:F21)</f>
        <v>159602</v>
      </c>
      <c r="G8" s="346">
        <v>11.3</v>
      </c>
      <c r="H8" s="362">
        <f>SUM(H14:H21)</f>
        <v>683937</v>
      </c>
      <c r="I8" s="346">
        <f aca="true" t="shared" si="0" ref="I8:I70">100*(H8-D8)/D8</f>
        <v>4.064361520027388</v>
      </c>
      <c r="J8" s="362">
        <f>SUM(J14:J21)</f>
        <v>179586</v>
      </c>
      <c r="K8" s="354">
        <f aca="true" t="shared" si="1" ref="K8:K70">100*(J8-F8)/F8</f>
        <v>12.52114635154948</v>
      </c>
      <c r="L8" s="362">
        <f>SUM(L14:L21)</f>
        <v>733001</v>
      </c>
      <c r="M8" s="346">
        <f>100*(L8-H8)/H8</f>
        <v>7.173760156271704</v>
      </c>
      <c r="N8" s="362">
        <f>SUM(N14:N21)</f>
        <v>206298</v>
      </c>
      <c r="O8" s="354">
        <f>100*(N8-J8)/J8</f>
        <v>14.874210684574521</v>
      </c>
      <c r="P8" s="362">
        <f>SUM(P14:P21)</f>
        <v>770252</v>
      </c>
      <c r="Q8" s="346">
        <f>100*(P8-L8)/L8</f>
        <v>5.081984881330312</v>
      </c>
      <c r="R8" s="362">
        <f>SUM(R14:R21)</f>
        <v>229512</v>
      </c>
      <c r="S8" s="354">
        <f aca="true" t="shared" si="2" ref="S8:S70">100*(R8-N8)/N8</f>
        <v>11.252653927813164</v>
      </c>
      <c r="T8" s="362">
        <f>SUM(T14:T21)</f>
        <v>794811</v>
      </c>
      <c r="U8" s="346">
        <f>100*(T8-P8)/P8</f>
        <v>3.1884370309976475</v>
      </c>
      <c r="V8" s="362">
        <f>SUM(V14:V21)</f>
        <v>241051</v>
      </c>
      <c r="W8" s="354">
        <f>100*(V8-R8)/R8</f>
        <v>5.027623827947994</v>
      </c>
      <c r="X8" s="362">
        <f>SUM(X14:X21)</f>
        <v>807536</v>
      </c>
      <c r="Y8" s="346">
        <f>100*(X8-T8)/T8</f>
        <v>1.601009548181895</v>
      </c>
      <c r="Z8" s="362">
        <f>SUM(Z14:Z21)</f>
        <v>258990</v>
      </c>
      <c r="AA8" s="354">
        <f>100*(Z8-V8)/V8</f>
        <v>7.44199360301347</v>
      </c>
      <c r="AB8" s="347"/>
      <c r="AC8" s="347"/>
      <c r="AE8" s="349"/>
    </row>
    <row r="9" spans="1:31" s="348" customFormat="1" ht="15.75" customHeight="1">
      <c r="A9" s="492" t="s">
        <v>15</v>
      </c>
      <c r="B9" s="496"/>
      <c r="C9" s="493"/>
      <c r="D9" s="420">
        <f>SUM(D23,D26,D32,D42,D49,D55,D63,D69)</f>
        <v>323274</v>
      </c>
      <c r="E9" s="346">
        <v>-3.1</v>
      </c>
      <c r="F9" s="362">
        <f>SUM(F23,F26,F32,F42,F49,F55,F63,F69)</f>
        <v>70849</v>
      </c>
      <c r="G9" s="346">
        <v>4.5</v>
      </c>
      <c r="H9" s="362">
        <f>SUM(H23,H26,H32,H42,H49,H55,H63,H69)</f>
        <v>318483</v>
      </c>
      <c r="I9" s="346">
        <f t="shared" si="0"/>
        <v>-1.48202453646133</v>
      </c>
      <c r="J9" s="362">
        <f>SUM(J23,J26,J32,J42,J49,J55,J63,J69)</f>
        <v>74957</v>
      </c>
      <c r="K9" s="354">
        <f t="shared" si="1"/>
        <v>5.798246975962964</v>
      </c>
      <c r="L9" s="362">
        <f>SUM(L23,L26,L32,L42,L49,L55,L63,L69)</f>
        <v>336871</v>
      </c>
      <c r="M9" s="346">
        <f>100*(L9-H9)/H9</f>
        <v>5.773620570014726</v>
      </c>
      <c r="N9" s="362">
        <f>SUM(N23,N26,N32,N42,N49,N55,N63,N69)</f>
        <v>83885</v>
      </c>
      <c r="O9" s="354">
        <f>100*(N9-J9)/J9</f>
        <v>11.910828875221794</v>
      </c>
      <c r="P9" s="362">
        <f>SUM(P23,P26,P32,P42,P49,P55,P63,P69)</f>
        <v>349052</v>
      </c>
      <c r="Q9" s="346">
        <f>100*(P9-L9)/L9</f>
        <v>3.615924196502519</v>
      </c>
      <c r="R9" s="362">
        <f>SUM(R23,R26,R32,R42,R49,R55,R63,R69)</f>
        <v>92559</v>
      </c>
      <c r="S9" s="354">
        <f t="shared" si="2"/>
        <v>10.340346903498837</v>
      </c>
      <c r="T9" s="362">
        <f>SUM(T23,T26,T32,T42,T49,T55,T63,T69)</f>
        <v>357514</v>
      </c>
      <c r="U9" s="346">
        <f>100*(T9-P9)/P9</f>
        <v>2.4242806229444325</v>
      </c>
      <c r="V9" s="362">
        <f>SUM(V23,V26,V32,V42,V49,V55,V63,V69)</f>
        <v>97015</v>
      </c>
      <c r="W9" s="354">
        <f>100*(V9-R9)/R9</f>
        <v>4.814226601410992</v>
      </c>
      <c r="X9" s="362">
        <f>SUM(X23,X26,X32,X42,X49,X55,X63,X69)</f>
        <v>357092</v>
      </c>
      <c r="Y9" s="346">
        <f>100*(X9-T9)/T9</f>
        <v>-0.1180373356008436</v>
      </c>
      <c r="Z9" s="362">
        <f>SUM(Z23,Z26,Z32,Z42,Z49,Z55,Z63,Z69)</f>
        <v>102167</v>
      </c>
      <c r="AA9" s="354">
        <f>100*(Z9-V9)/V9</f>
        <v>5.310518991908467</v>
      </c>
      <c r="AB9" s="347"/>
      <c r="AC9" s="347"/>
      <c r="AE9" s="349"/>
    </row>
    <row r="10" spans="1:31" s="348" customFormat="1" ht="15.75" customHeight="1">
      <c r="A10" s="350"/>
      <c r="B10" s="350"/>
      <c r="C10" s="351"/>
      <c r="D10" s="352"/>
      <c r="E10" s="346"/>
      <c r="F10" s="353"/>
      <c r="G10" s="346"/>
      <c r="H10" s="353"/>
      <c r="I10" s="354"/>
      <c r="J10" s="353"/>
      <c r="K10" s="354"/>
      <c r="L10" s="353"/>
      <c r="M10" s="346"/>
      <c r="N10" s="353"/>
      <c r="O10" s="354"/>
      <c r="P10" s="353"/>
      <c r="Q10" s="346"/>
      <c r="R10" s="353"/>
      <c r="S10" s="354"/>
      <c r="T10" s="353"/>
      <c r="U10" s="346"/>
      <c r="V10" s="353"/>
      <c r="W10" s="354"/>
      <c r="X10" s="353"/>
      <c r="Y10" s="346"/>
      <c r="Z10" s="353"/>
      <c r="AA10" s="354"/>
      <c r="AB10" s="347"/>
      <c r="AC10" s="347"/>
      <c r="AE10" s="349"/>
    </row>
    <row r="11" spans="1:31" s="348" customFormat="1" ht="15.75" customHeight="1">
      <c r="A11" s="492" t="s">
        <v>16</v>
      </c>
      <c r="B11" s="496"/>
      <c r="C11" s="493"/>
      <c r="D11" s="420">
        <f>SUM(D14,D16,D19,D21,D23,D26,D32,D42)</f>
        <v>669408</v>
      </c>
      <c r="E11" s="346">
        <v>4.7</v>
      </c>
      <c r="F11" s="362">
        <f>SUM(F14,F16,F19,F21,F23,F26,F32,F42)</f>
        <v>160028</v>
      </c>
      <c r="G11" s="346">
        <v>13</v>
      </c>
      <c r="H11" s="362">
        <f>SUM(H14,H16,H19,H21,H23,H26,H32,H42)</f>
        <v>707906</v>
      </c>
      <c r="I11" s="346">
        <f t="shared" si="0"/>
        <v>5.751051675510301</v>
      </c>
      <c r="J11" s="362">
        <f>SUM(J14,J16,J19,J21,J23,J26,J32,J42)</f>
        <v>183157</v>
      </c>
      <c r="K11" s="354">
        <f t="shared" si="1"/>
        <v>14.453095708251055</v>
      </c>
      <c r="L11" s="362">
        <f>SUM(L14,L16,L19,L21,L23,L26,L32,L42)</f>
        <v>779235</v>
      </c>
      <c r="M11" s="346">
        <f>100*(L11-H11)/H11</f>
        <v>10.076055295477083</v>
      </c>
      <c r="N11" s="362">
        <f>SUM(N14,N16,N19,N21,N23,N26,N32,N42)</f>
        <v>216647</v>
      </c>
      <c r="O11" s="354">
        <f>100*(N11-J11)/J11</f>
        <v>18.284859437531736</v>
      </c>
      <c r="P11" s="362">
        <f>SUM(P14,P16,P19,P21,P23,P26,P32,P42)</f>
        <v>832562</v>
      </c>
      <c r="Q11" s="346">
        <f>100*(P11-L11)/L11</f>
        <v>6.843506772668065</v>
      </c>
      <c r="R11" s="362">
        <f>SUM(R14,R16,R19,R21,R23,R26,R32,R42)</f>
        <v>246769</v>
      </c>
      <c r="S11" s="354">
        <f t="shared" si="2"/>
        <v>13.903723568754703</v>
      </c>
      <c r="T11" s="362">
        <f>SUM(T14,T16,T19,T21,T23,T26,T32,T42)</f>
        <v>871393</v>
      </c>
      <c r="U11" s="346">
        <f aca="true" t="shared" si="3" ref="U11:U70">100*(T11-P11)/P11</f>
        <v>4.664037032677446</v>
      </c>
      <c r="V11" s="362">
        <f>SUM(V14,V16,V19,V21,V23,V26,V32,V42)</f>
        <v>262431</v>
      </c>
      <c r="W11" s="354">
        <f aca="true" t="shared" si="4" ref="W11:W70">100*(V11-R11)/R11</f>
        <v>6.346826384189262</v>
      </c>
      <c r="X11" s="362">
        <f>SUM(X14,X16,X19,X21,X23,X26,X32,X42)</f>
        <v>897386</v>
      </c>
      <c r="Y11" s="346">
        <f>100*(X11-T11)/T11</f>
        <v>2.982925040710678</v>
      </c>
      <c r="Z11" s="362">
        <f>SUM(Z14,Z16,Z19,Z21,Z23,Z26,Z32,Z42)</f>
        <v>284195</v>
      </c>
      <c r="AA11" s="354">
        <f aca="true" t="shared" si="5" ref="AA11:AA70">100*(Z11-V11)/V11</f>
        <v>8.293227553147304</v>
      </c>
      <c r="AB11" s="347"/>
      <c r="AC11" s="347"/>
      <c r="AE11" s="349"/>
    </row>
    <row r="12" spans="1:31" s="348" customFormat="1" ht="15.75" customHeight="1">
      <c r="A12" s="492" t="s">
        <v>17</v>
      </c>
      <c r="B12" s="496"/>
      <c r="C12" s="493"/>
      <c r="D12" s="420">
        <f>SUM(D15,D17,D18,D20,D49,D55,D63,D69)</f>
        <v>311091</v>
      </c>
      <c r="E12" s="346">
        <v>-6.9</v>
      </c>
      <c r="F12" s="362">
        <f>SUM(F15,F17,F18,F20,F49,F55,F63,F69)</f>
        <v>70423</v>
      </c>
      <c r="G12" s="346">
        <v>1.1</v>
      </c>
      <c r="H12" s="362">
        <f>SUM(H15,H17,H18,H20,H49,H55,H63,H69)</f>
        <v>294514</v>
      </c>
      <c r="I12" s="346">
        <f t="shared" si="0"/>
        <v>-5.328665888759238</v>
      </c>
      <c r="J12" s="362">
        <f>SUM(J15,J17,J18,J20,J49,J55,J63,J69)</f>
        <v>71386</v>
      </c>
      <c r="K12" s="354">
        <f t="shared" si="1"/>
        <v>1.3674509748235661</v>
      </c>
      <c r="L12" s="362">
        <f>SUM(L15,L17,L18,L20,L49,L55,L63,L69)</f>
        <v>290637</v>
      </c>
      <c r="M12" s="346">
        <f>100*(L12-H12)/H12</f>
        <v>-1.316406011259227</v>
      </c>
      <c r="N12" s="362">
        <f>SUM(N15,N17,N18,N20,N49,N55,N63,N69)</f>
        <v>73536</v>
      </c>
      <c r="O12" s="354">
        <f>100*(N12-J12)/J12</f>
        <v>3.011795029837783</v>
      </c>
      <c r="P12" s="362">
        <f>SUM(P15,P17,P18,P20,P49,P55,P63,P69)</f>
        <v>286742</v>
      </c>
      <c r="Q12" s="346">
        <f>100*(P12-L12)/L12</f>
        <v>-1.3401597181363694</v>
      </c>
      <c r="R12" s="362">
        <f>SUM(R15,R17,R18,R20,R49,R55,R63,R69)</f>
        <v>75302</v>
      </c>
      <c r="S12" s="354">
        <f t="shared" si="2"/>
        <v>2.401544821583986</v>
      </c>
      <c r="T12" s="362">
        <f>SUM(T15,T17,T18,T20,T49,T55,T63,T69)</f>
        <v>280932</v>
      </c>
      <c r="U12" s="346">
        <f t="shared" si="3"/>
        <v>-2.026211716455908</v>
      </c>
      <c r="V12" s="362">
        <f>SUM(V15,V17,V18,V20,V49,V55,V63,V69)</f>
        <v>75635</v>
      </c>
      <c r="W12" s="354">
        <f t="shared" si="4"/>
        <v>0.4422193301638735</v>
      </c>
      <c r="X12" s="362">
        <f>SUM(X15,X17,X18,X20,X49,X55,X63,X69)</f>
        <v>267242</v>
      </c>
      <c r="Y12" s="346">
        <f>100*(X12-T12)/T12</f>
        <v>-4.8730653681317895</v>
      </c>
      <c r="Z12" s="362">
        <f>SUM(Z15,Z17,Z18,Z20,Z49,Z55,Z63,Z69)</f>
        <v>76962</v>
      </c>
      <c r="AA12" s="354">
        <f t="shared" si="5"/>
        <v>1.7544787466120182</v>
      </c>
      <c r="AB12" s="347"/>
      <c r="AC12" s="347"/>
      <c r="AE12" s="349"/>
    </row>
    <row r="13" spans="1:31" ht="15.75" customHeight="1">
      <c r="A13" s="59"/>
      <c r="B13" s="59"/>
      <c r="C13" s="58"/>
      <c r="D13" s="60"/>
      <c r="E13" s="20"/>
      <c r="F13" s="32"/>
      <c r="G13" s="20"/>
      <c r="H13" s="56"/>
      <c r="I13" s="57"/>
      <c r="J13" s="56"/>
      <c r="K13" s="57"/>
      <c r="L13" s="56"/>
      <c r="M13" s="57"/>
      <c r="N13" s="56"/>
      <c r="O13" s="57"/>
      <c r="P13" s="56"/>
      <c r="Q13" s="57"/>
      <c r="R13" s="56"/>
      <c r="S13" s="57"/>
      <c r="T13" s="56"/>
      <c r="U13" s="57"/>
      <c r="V13" s="56"/>
      <c r="W13" s="57"/>
      <c r="X13" s="56"/>
      <c r="Y13" s="57"/>
      <c r="Z13" s="56"/>
      <c r="AA13" s="57"/>
      <c r="AB13" s="15"/>
      <c r="AC13" s="15"/>
      <c r="AE13" s="9"/>
    </row>
    <row r="14" spans="1:31" ht="15.75" customHeight="1">
      <c r="A14" s="53"/>
      <c r="B14" s="494" t="s">
        <v>18</v>
      </c>
      <c r="C14" s="495"/>
      <c r="D14" s="415">
        <v>335828</v>
      </c>
      <c r="E14" s="416">
        <v>7.3</v>
      </c>
      <c r="F14" s="417">
        <v>85094</v>
      </c>
      <c r="G14" s="416">
        <v>15.6</v>
      </c>
      <c r="H14" s="417">
        <v>361379</v>
      </c>
      <c r="I14" s="416">
        <f t="shared" si="0"/>
        <v>7.608359040937623</v>
      </c>
      <c r="J14" s="417">
        <v>99828</v>
      </c>
      <c r="K14" s="416">
        <f t="shared" si="1"/>
        <v>17.31496932803723</v>
      </c>
      <c r="L14" s="417">
        <v>395268</v>
      </c>
      <c r="M14" s="416">
        <f aca="true" t="shared" si="6" ref="M14:M21">100*(L14-H14)/H14</f>
        <v>9.3776893510691</v>
      </c>
      <c r="N14" s="417">
        <v>118685</v>
      </c>
      <c r="O14" s="416">
        <f aca="true" t="shared" si="7" ref="O14:O21">100*(N14-J14)/J14</f>
        <v>18.889489922666986</v>
      </c>
      <c r="P14" s="417">
        <v>417684</v>
      </c>
      <c r="Q14" s="416">
        <f aca="true" t="shared" si="8" ref="Q14:Q21">100*(P14-L14)/L14</f>
        <v>5.6710889826649264</v>
      </c>
      <c r="R14" s="417">
        <v>134267</v>
      </c>
      <c r="S14" s="416">
        <f t="shared" si="2"/>
        <v>13.128870539663817</v>
      </c>
      <c r="T14" s="421">
        <v>430481</v>
      </c>
      <c r="U14" s="422">
        <f t="shared" si="3"/>
        <v>3.06379942731826</v>
      </c>
      <c r="V14" s="421">
        <v>141097</v>
      </c>
      <c r="W14" s="416">
        <f t="shared" si="4"/>
        <v>5.086879128899879</v>
      </c>
      <c r="X14" s="421">
        <v>442868</v>
      </c>
      <c r="Y14" s="416">
        <v>2.9</v>
      </c>
      <c r="Z14" s="421">
        <v>154257</v>
      </c>
      <c r="AA14" s="416">
        <f t="shared" si="5"/>
        <v>9.32691694366287</v>
      </c>
      <c r="AB14" s="15"/>
      <c r="AC14" s="15"/>
      <c r="AE14" s="9"/>
    </row>
    <row r="15" spans="1:31" ht="15.75" customHeight="1">
      <c r="A15" s="53"/>
      <c r="B15" s="494" t="s">
        <v>19</v>
      </c>
      <c r="C15" s="495"/>
      <c r="D15" s="415">
        <v>48715</v>
      </c>
      <c r="E15" s="416">
        <v>-2.8</v>
      </c>
      <c r="F15" s="417">
        <v>11473</v>
      </c>
      <c r="G15" s="416">
        <v>5.3</v>
      </c>
      <c r="H15" s="417">
        <v>47855</v>
      </c>
      <c r="I15" s="416">
        <f t="shared" si="0"/>
        <v>-1.7653700092374012</v>
      </c>
      <c r="J15" s="417">
        <v>12057</v>
      </c>
      <c r="K15" s="416">
        <f t="shared" si="1"/>
        <v>5.090211801621198</v>
      </c>
      <c r="L15" s="417">
        <v>49493</v>
      </c>
      <c r="M15" s="416">
        <f t="shared" si="6"/>
        <v>3.422839828649044</v>
      </c>
      <c r="N15" s="417">
        <v>12921</v>
      </c>
      <c r="O15" s="416">
        <f t="shared" si="7"/>
        <v>7.16596168201045</v>
      </c>
      <c r="P15" s="417">
        <v>50394</v>
      </c>
      <c r="Q15" s="416">
        <f t="shared" si="8"/>
        <v>1.8204594589133818</v>
      </c>
      <c r="R15" s="417">
        <v>13877</v>
      </c>
      <c r="S15" s="416">
        <f t="shared" si="2"/>
        <v>7.398808141784691</v>
      </c>
      <c r="T15" s="421">
        <v>50582</v>
      </c>
      <c r="U15" s="422">
        <f t="shared" si="3"/>
        <v>0.37306028495455806</v>
      </c>
      <c r="V15" s="421">
        <v>14248</v>
      </c>
      <c r="W15" s="416">
        <f t="shared" si="4"/>
        <v>2.673488506161274</v>
      </c>
      <c r="X15" s="421">
        <v>50103</v>
      </c>
      <c r="Y15" s="416">
        <v>-0.9</v>
      </c>
      <c r="Z15" s="421">
        <v>15124</v>
      </c>
      <c r="AA15" s="416">
        <f t="shared" si="5"/>
        <v>6.148231330713083</v>
      </c>
      <c r="AB15" s="15"/>
      <c r="AC15" s="15"/>
      <c r="AE15" s="9"/>
    </row>
    <row r="16" spans="1:31" ht="15.75" customHeight="1">
      <c r="A16" s="53"/>
      <c r="B16" s="494" t="s">
        <v>20</v>
      </c>
      <c r="C16" s="495"/>
      <c r="D16" s="415">
        <v>91163</v>
      </c>
      <c r="E16" s="416">
        <v>2.3</v>
      </c>
      <c r="F16" s="417">
        <v>21199</v>
      </c>
      <c r="G16" s="416">
        <v>10.2</v>
      </c>
      <c r="H16" s="417">
        <v>95684</v>
      </c>
      <c r="I16" s="416">
        <f t="shared" si="0"/>
        <v>4.959248818051183</v>
      </c>
      <c r="J16" s="417">
        <v>23284</v>
      </c>
      <c r="K16" s="416">
        <f t="shared" si="1"/>
        <v>9.835369592905325</v>
      </c>
      <c r="L16" s="417">
        <v>100273</v>
      </c>
      <c r="M16" s="416">
        <f t="shared" si="6"/>
        <v>4.795995150704402</v>
      </c>
      <c r="N16" s="417">
        <v>25471</v>
      </c>
      <c r="O16" s="416">
        <f t="shared" si="7"/>
        <v>9.392716028173853</v>
      </c>
      <c r="P16" s="417">
        <v>104329</v>
      </c>
      <c r="Q16" s="416">
        <f t="shared" si="8"/>
        <v>4.044957266662013</v>
      </c>
      <c r="R16" s="417">
        <v>27416</v>
      </c>
      <c r="S16" s="416">
        <f t="shared" si="2"/>
        <v>7.6361352125947155</v>
      </c>
      <c r="T16" s="421">
        <v>106041</v>
      </c>
      <c r="U16" s="422">
        <f t="shared" si="3"/>
        <v>1.6409627236913993</v>
      </c>
      <c r="V16" s="421">
        <v>28144</v>
      </c>
      <c r="W16" s="416">
        <f t="shared" si="4"/>
        <v>2.6553837175372044</v>
      </c>
      <c r="X16" s="421">
        <v>106075</v>
      </c>
      <c r="Y16" s="416">
        <v>0</v>
      </c>
      <c r="Z16" s="421">
        <v>29224</v>
      </c>
      <c r="AA16" s="416">
        <f t="shared" si="5"/>
        <v>3.8374076179647525</v>
      </c>
      <c r="AB16" s="15"/>
      <c r="AC16" s="15"/>
      <c r="AE16" s="9"/>
    </row>
    <row r="17" spans="1:31" ht="15.75" customHeight="1">
      <c r="A17" s="53"/>
      <c r="B17" s="494" t="s">
        <v>21</v>
      </c>
      <c r="C17" s="495"/>
      <c r="D17" s="415">
        <v>35798</v>
      </c>
      <c r="E17" s="416">
        <v>-7.6</v>
      </c>
      <c r="F17" s="417">
        <v>8531</v>
      </c>
      <c r="G17" s="416">
        <v>-0.3</v>
      </c>
      <c r="H17" s="417">
        <v>33652</v>
      </c>
      <c r="I17" s="416">
        <f t="shared" si="0"/>
        <v>-5.994748309961451</v>
      </c>
      <c r="J17" s="417">
        <v>8598</v>
      </c>
      <c r="K17" s="416">
        <f t="shared" si="1"/>
        <v>0.7853709998827805</v>
      </c>
      <c r="L17" s="417">
        <v>33234</v>
      </c>
      <c r="M17" s="416">
        <f t="shared" si="6"/>
        <v>-1.2421252823012006</v>
      </c>
      <c r="N17" s="417">
        <v>9007</v>
      </c>
      <c r="O17" s="416">
        <f t="shared" si="7"/>
        <v>4.756920214003257</v>
      </c>
      <c r="P17" s="417">
        <v>32662</v>
      </c>
      <c r="Q17" s="416">
        <f t="shared" si="8"/>
        <v>-1.7211289643136547</v>
      </c>
      <c r="R17" s="417">
        <v>9123</v>
      </c>
      <c r="S17" s="416">
        <f t="shared" si="2"/>
        <v>1.2878871988453424</v>
      </c>
      <c r="T17" s="421">
        <v>31843</v>
      </c>
      <c r="U17" s="422">
        <f t="shared" si="3"/>
        <v>-2.5075010715816544</v>
      </c>
      <c r="V17" s="421">
        <v>9072</v>
      </c>
      <c r="W17" s="416">
        <f t="shared" si="4"/>
        <v>-0.5590266359750082</v>
      </c>
      <c r="X17" s="421">
        <v>30164</v>
      </c>
      <c r="Y17" s="416">
        <v>-5.3</v>
      </c>
      <c r="Z17" s="421">
        <v>9063</v>
      </c>
      <c r="AA17" s="416">
        <f t="shared" si="5"/>
        <v>-0.0992063492063492</v>
      </c>
      <c r="AB17" s="15"/>
      <c r="AC17" s="15"/>
      <c r="AE17" s="9"/>
    </row>
    <row r="18" spans="1:31" ht="15.75" customHeight="1">
      <c r="A18" s="53"/>
      <c r="B18" s="494" t="s">
        <v>22</v>
      </c>
      <c r="C18" s="495"/>
      <c r="D18" s="415">
        <v>32122</v>
      </c>
      <c r="E18" s="416">
        <v>-10.3</v>
      </c>
      <c r="F18" s="417">
        <v>7372</v>
      </c>
      <c r="G18" s="416">
        <v>0.1</v>
      </c>
      <c r="H18" s="417">
        <v>29224</v>
      </c>
      <c r="I18" s="416">
        <f t="shared" si="0"/>
        <v>-9.021854180935184</v>
      </c>
      <c r="J18" s="417">
        <v>7255</v>
      </c>
      <c r="K18" s="416">
        <f t="shared" si="1"/>
        <v>-1.5870862723819859</v>
      </c>
      <c r="L18" s="417">
        <v>28238</v>
      </c>
      <c r="M18" s="416">
        <f t="shared" si="6"/>
        <v>-3.373939228031755</v>
      </c>
      <c r="N18" s="417">
        <v>7289</v>
      </c>
      <c r="O18" s="416">
        <f t="shared" si="7"/>
        <v>0.4686423156443832</v>
      </c>
      <c r="P18" s="417">
        <v>27351</v>
      </c>
      <c r="Q18" s="416">
        <f t="shared" si="8"/>
        <v>-3.141157305758198</v>
      </c>
      <c r="R18" s="417">
        <v>7237</v>
      </c>
      <c r="S18" s="416">
        <f t="shared" si="2"/>
        <v>-0.7134037590890383</v>
      </c>
      <c r="T18" s="421">
        <v>25860</v>
      </c>
      <c r="U18" s="422">
        <f t="shared" si="3"/>
        <v>-5.451354612262806</v>
      </c>
      <c r="V18" s="421">
        <v>7125</v>
      </c>
      <c r="W18" s="416">
        <f t="shared" si="4"/>
        <v>-1.5476025977615033</v>
      </c>
      <c r="X18" s="421">
        <v>23471</v>
      </c>
      <c r="Y18" s="416">
        <v>-9.2</v>
      </c>
      <c r="Z18" s="421">
        <v>7043</v>
      </c>
      <c r="AA18" s="416">
        <f t="shared" si="5"/>
        <v>-1.1508771929824562</v>
      </c>
      <c r="AB18" s="15"/>
      <c r="AC18" s="15"/>
      <c r="AE18" s="9"/>
    </row>
    <row r="19" spans="1:31" ht="15.75" customHeight="1">
      <c r="A19" s="53"/>
      <c r="B19" s="494" t="s">
        <v>23</v>
      </c>
      <c r="C19" s="495"/>
      <c r="D19" s="415">
        <v>54860</v>
      </c>
      <c r="E19" s="416">
        <v>0.6</v>
      </c>
      <c r="F19" s="417">
        <v>13205</v>
      </c>
      <c r="G19" s="416">
        <v>9.8</v>
      </c>
      <c r="H19" s="417">
        <v>56514</v>
      </c>
      <c r="I19" s="416">
        <f t="shared" si="0"/>
        <v>3.014947138169887</v>
      </c>
      <c r="J19" s="417">
        <v>14783</v>
      </c>
      <c r="K19" s="416">
        <f t="shared" si="1"/>
        <v>11.950018932222642</v>
      </c>
      <c r="L19" s="417">
        <v>61599</v>
      </c>
      <c r="M19" s="416">
        <f t="shared" si="6"/>
        <v>8.997770463955835</v>
      </c>
      <c r="N19" s="417">
        <v>17109</v>
      </c>
      <c r="O19" s="416">
        <f t="shared" si="7"/>
        <v>15.734289386457418</v>
      </c>
      <c r="P19" s="417">
        <v>65282</v>
      </c>
      <c r="Q19" s="416">
        <f t="shared" si="8"/>
        <v>5.978993165473465</v>
      </c>
      <c r="R19" s="417">
        <v>18985</v>
      </c>
      <c r="S19" s="416">
        <f t="shared" si="2"/>
        <v>10.964989186977615</v>
      </c>
      <c r="T19" s="421">
        <v>68630</v>
      </c>
      <c r="U19" s="422">
        <f t="shared" si="3"/>
        <v>5.128519346833737</v>
      </c>
      <c r="V19" s="421">
        <v>20284</v>
      </c>
      <c r="W19" s="416">
        <f t="shared" si="4"/>
        <v>6.842243876744798</v>
      </c>
      <c r="X19" s="421">
        <v>69196</v>
      </c>
      <c r="Y19" s="416">
        <v>0.8</v>
      </c>
      <c r="Z19" s="421">
        <v>21186</v>
      </c>
      <c r="AA19" s="416">
        <f t="shared" si="5"/>
        <v>4.4468546637744035</v>
      </c>
      <c r="AB19" s="15"/>
      <c r="AC19" s="15"/>
      <c r="AE19" s="9"/>
    </row>
    <row r="20" spans="1:31" ht="15.75" customHeight="1">
      <c r="A20" s="53"/>
      <c r="B20" s="494" t="s">
        <v>24</v>
      </c>
      <c r="C20" s="495"/>
      <c r="D20" s="415">
        <v>29090</v>
      </c>
      <c r="E20" s="416">
        <v>-1.6</v>
      </c>
      <c r="F20" s="417">
        <v>6460</v>
      </c>
      <c r="G20" s="416">
        <v>6.6</v>
      </c>
      <c r="H20" s="417">
        <v>28530</v>
      </c>
      <c r="I20" s="416">
        <f t="shared" si="0"/>
        <v>-1.9250601581299416</v>
      </c>
      <c r="J20" s="417">
        <v>6753</v>
      </c>
      <c r="K20" s="416">
        <f t="shared" si="1"/>
        <v>4.535603715170279</v>
      </c>
      <c r="L20" s="417">
        <v>28726</v>
      </c>
      <c r="M20" s="416">
        <f t="shared" si="6"/>
        <v>0.6869961444093936</v>
      </c>
      <c r="N20" s="417">
        <v>7062</v>
      </c>
      <c r="O20" s="416">
        <f t="shared" si="7"/>
        <v>4.575744113727232</v>
      </c>
      <c r="P20" s="417">
        <v>28784</v>
      </c>
      <c r="Q20" s="416">
        <f t="shared" si="8"/>
        <v>0.20190767945415303</v>
      </c>
      <c r="R20" s="417">
        <v>7459</v>
      </c>
      <c r="S20" s="416">
        <f t="shared" si="2"/>
        <v>5.621636930048145</v>
      </c>
      <c r="T20" s="421">
        <v>28789</v>
      </c>
      <c r="U20" s="422">
        <f t="shared" si="3"/>
        <v>0.01737076153418566</v>
      </c>
      <c r="V20" s="421">
        <v>7608</v>
      </c>
      <c r="W20" s="416">
        <f t="shared" si="4"/>
        <v>1.9975868078830943</v>
      </c>
      <c r="X20" s="421">
        <v>27517</v>
      </c>
      <c r="Y20" s="416">
        <v>-4.4</v>
      </c>
      <c r="Z20" s="421">
        <v>7677</v>
      </c>
      <c r="AA20" s="416">
        <f t="shared" si="5"/>
        <v>0.9069400630914827</v>
      </c>
      <c r="AB20" s="15"/>
      <c r="AC20" s="15"/>
      <c r="AE20" s="9"/>
    </row>
    <row r="21" spans="1:31" ht="15.75" customHeight="1">
      <c r="A21" s="53"/>
      <c r="B21" s="494" t="s">
        <v>25</v>
      </c>
      <c r="C21" s="495"/>
      <c r="D21" s="415">
        <v>29649</v>
      </c>
      <c r="E21" s="416">
        <v>2.6</v>
      </c>
      <c r="F21" s="417">
        <v>6268</v>
      </c>
      <c r="G21" s="416">
        <v>10.5</v>
      </c>
      <c r="H21" s="417">
        <v>31099</v>
      </c>
      <c r="I21" s="416">
        <f t="shared" si="0"/>
        <v>4.890552801106277</v>
      </c>
      <c r="J21" s="417">
        <v>7028</v>
      </c>
      <c r="K21" s="416">
        <f t="shared" si="1"/>
        <v>12.125079770261646</v>
      </c>
      <c r="L21" s="417">
        <v>36170</v>
      </c>
      <c r="M21" s="416">
        <f t="shared" si="6"/>
        <v>16.305990546319816</v>
      </c>
      <c r="N21" s="417">
        <v>8754</v>
      </c>
      <c r="O21" s="416">
        <f t="shared" si="7"/>
        <v>24.558907228229938</v>
      </c>
      <c r="P21" s="417">
        <v>43766</v>
      </c>
      <c r="Q21" s="416">
        <f t="shared" si="8"/>
        <v>21.000829416643626</v>
      </c>
      <c r="R21" s="417">
        <v>11148</v>
      </c>
      <c r="S21" s="416">
        <f t="shared" si="2"/>
        <v>27.3474982864976</v>
      </c>
      <c r="T21" s="421">
        <v>52585</v>
      </c>
      <c r="U21" s="422">
        <f t="shared" si="3"/>
        <v>20.150345016679616</v>
      </c>
      <c r="V21" s="421">
        <v>13473</v>
      </c>
      <c r="W21" s="416">
        <f t="shared" si="4"/>
        <v>20.855758880516685</v>
      </c>
      <c r="X21" s="421">
        <v>58142</v>
      </c>
      <c r="Y21" s="416">
        <v>10.6</v>
      </c>
      <c r="Z21" s="421">
        <v>15416</v>
      </c>
      <c r="AA21" s="416">
        <f t="shared" si="5"/>
        <v>14.421435463519632</v>
      </c>
      <c r="AB21" s="15"/>
      <c r="AC21" s="15"/>
      <c r="AE21" s="9"/>
    </row>
    <row r="22" spans="1:31" ht="15.75" customHeight="1">
      <c r="A22" s="53"/>
      <c r="B22" s="40"/>
      <c r="C22" s="61"/>
      <c r="D22" s="418"/>
      <c r="E22" s="416"/>
      <c r="F22" s="419"/>
      <c r="G22" s="416"/>
      <c r="H22" s="419"/>
      <c r="I22" s="416"/>
      <c r="J22" s="419"/>
      <c r="K22" s="416"/>
      <c r="L22" s="419"/>
      <c r="M22" s="416"/>
      <c r="N22" s="419"/>
      <c r="O22" s="416"/>
      <c r="P22" s="419"/>
      <c r="Q22" s="416"/>
      <c r="R22" s="419"/>
      <c r="S22" s="416"/>
      <c r="T22" s="421"/>
      <c r="U22" s="422"/>
      <c r="V22" s="421"/>
      <c r="W22" s="416"/>
      <c r="X22" s="421"/>
      <c r="Y22" s="416"/>
      <c r="Z22" s="421"/>
      <c r="AA22" s="416"/>
      <c r="AB22" s="15"/>
      <c r="AC22" s="15"/>
      <c r="AE22" s="9"/>
    </row>
    <row r="23" spans="1:31" s="348" customFormat="1" ht="15.75" customHeight="1">
      <c r="A23" s="355"/>
      <c r="B23" s="492" t="s">
        <v>26</v>
      </c>
      <c r="C23" s="493"/>
      <c r="D23" s="420">
        <f>SUM(D24)</f>
        <v>13876</v>
      </c>
      <c r="E23" s="346">
        <v>1.7</v>
      </c>
      <c r="F23" s="362">
        <f>SUM(F24)</f>
        <v>3593</v>
      </c>
      <c r="G23" s="346">
        <v>14.2</v>
      </c>
      <c r="H23" s="362">
        <f>SUM(H24)</f>
        <v>13150</v>
      </c>
      <c r="I23" s="346">
        <f t="shared" si="0"/>
        <v>-5.232055347362352</v>
      </c>
      <c r="J23" s="362">
        <f>SUM(J24)</f>
        <v>3544</v>
      </c>
      <c r="K23" s="346">
        <f t="shared" si="1"/>
        <v>-1.3637628722516004</v>
      </c>
      <c r="L23" s="362">
        <f>SUM(L24)</f>
        <v>12806</v>
      </c>
      <c r="M23" s="346">
        <f>100*(L23-H23)/H23</f>
        <v>-2.6159695817490496</v>
      </c>
      <c r="N23" s="362">
        <f>SUM(N24)</f>
        <v>3594</v>
      </c>
      <c r="O23" s="346">
        <f>100*(N23-J23)/J23</f>
        <v>1.4108352144469527</v>
      </c>
      <c r="P23" s="362">
        <f>SUM(P24)</f>
        <v>12053</v>
      </c>
      <c r="Q23" s="346">
        <f>100*(P23-L23)/L23</f>
        <v>-5.880056223645166</v>
      </c>
      <c r="R23" s="362">
        <f>SUM(R24)</f>
        <v>3615</v>
      </c>
      <c r="S23" s="346">
        <f t="shared" si="2"/>
        <v>0.5843071786310517</v>
      </c>
      <c r="T23" s="362">
        <f>SUM(T24)</f>
        <v>12247</v>
      </c>
      <c r="U23" s="429">
        <f t="shared" si="3"/>
        <v>1.6095577864432091</v>
      </c>
      <c r="V23" s="362">
        <f>SUM(V24)</f>
        <v>3977</v>
      </c>
      <c r="W23" s="346">
        <f t="shared" si="4"/>
        <v>10.013831258644537</v>
      </c>
      <c r="X23" s="362">
        <f>SUM(X24)</f>
        <v>11518</v>
      </c>
      <c r="Y23" s="346">
        <v>-6</v>
      </c>
      <c r="Z23" s="362">
        <f>SUM(Z24)</f>
        <v>3878</v>
      </c>
      <c r="AA23" s="346">
        <f t="shared" si="5"/>
        <v>-2.4893135529293438</v>
      </c>
      <c r="AB23" s="347"/>
      <c r="AC23" s="347"/>
      <c r="AE23" s="349"/>
    </row>
    <row r="24" spans="1:31" ht="15.75" customHeight="1">
      <c r="A24" s="16"/>
      <c r="B24" s="17"/>
      <c r="C24" s="18" t="s">
        <v>27</v>
      </c>
      <c r="D24" s="415">
        <v>13876</v>
      </c>
      <c r="E24" s="416">
        <v>1.7</v>
      </c>
      <c r="F24" s="417">
        <v>3593</v>
      </c>
      <c r="G24" s="416">
        <v>14.2</v>
      </c>
      <c r="H24" s="417">
        <v>13150</v>
      </c>
      <c r="I24" s="416">
        <f t="shared" si="0"/>
        <v>-5.232055347362352</v>
      </c>
      <c r="J24" s="417">
        <v>3544</v>
      </c>
      <c r="K24" s="416">
        <f t="shared" si="1"/>
        <v>-1.3637628722516004</v>
      </c>
      <c r="L24" s="417">
        <v>12806</v>
      </c>
      <c r="M24" s="416">
        <f>100*(L24-H24)/H24</f>
        <v>-2.6159695817490496</v>
      </c>
      <c r="N24" s="417">
        <v>3594</v>
      </c>
      <c r="O24" s="416">
        <f>100*(N24-J24)/J24</f>
        <v>1.4108352144469527</v>
      </c>
      <c r="P24" s="417">
        <v>12053</v>
      </c>
      <c r="Q24" s="416">
        <f>100*(P24-L24)/L24</f>
        <v>-5.880056223645166</v>
      </c>
      <c r="R24" s="417">
        <v>3615</v>
      </c>
      <c r="S24" s="416">
        <f t="shared" si="2"/>
        <v>0.5843071786310517</v>
      </c>
      <c r="T24" s="421">
        <v>12247</v>
      </c>
      <c r="U24" s="422">
        <f t="shared" si="3"/>
        <v>1.6095577864432091</v>
      </c>
      <c r="V24" s="421">
        <v>3977</v>
      </c>
      <c r="W24" s="416">
        <f t="shared" si="4"/>
        <v>10.013831258644537</v>
      </c>
      <c r="X24" s="421">
        <v>11518</v>
      </c>
      <c r="Y24" s="416">
        <v>-6</v>
      </c>
      <c r="Z24" s="421">
        <v>3878</v>
      </c>
      <c r="AA24" s="416">
        <f t="shared" si="5"/>
        <v>-2.4893135529293438</v>
      </c>
      <c r="AB24" s="15"/>
      <c r="AC24" s="15"/>
      <c r="AE24" s="9"/>
    </row>
    <row r="25" spans="1:31" ht="15.75" customHeight="1">
      <c r="A25" s="16"/>
      <c r="B25" s="17"/>
      <c r="C25" s="18"/>
      <c r="D25" s="418"/>
      <c r="E25" s="416"/>
      <c r="F25" s="419"/>
      <c r="G25" s="416"/>
      <c r="H25" s="419"/>
      <c r="I25" s="416"/>
      <c r="J25" s="419"/>
      <c r="K25" s="416"/>
      <c r="L25" s="419"/>
      <c r="M25" s="416"/>
      <c r="N25" s="419"/>
      <c r="O25" s="416"/>
      <c r="P25" s="419"/>
      <c r="Q25" s="416"/>
      <c r="R25" s="419"/>
      <c r="S25" s="416"/>
      <c r="T25" s="421"/>
      <c r="U25" s="422"/>
      <c r="V25" s="421"/>
      <c r="W25" s="416"/>
      <c r="X25" s="421"/>
      <c r="Y25" s="416"/>
      <c r="Z25" s="421"/>
      <c r="AA25" s="416"/>
      <c r="AB25" s="15"/>
      <c r="AC25" s="15"/>
      <c r="AE25" s="9"/>
    </row>
    <row r="26" spans="1:31" s="348" customFormat="1" ht="15.75" customHeight="1">
      <c r="A26" s="355"/>
      <c r="B26" s="492" t="s">
        <v>28</v>
      </c>
      <c r="C26" s="493"/>
      <c r="D26" s="420">
        <f>SUM(D27:D30)</f>
        <v>35416</v>
      </c>
      <c r="E26" s="346">
        <v>5.1</v>
      </c>
      <c r="F26" s="362">
        <f>SUM(F27:F30)</f>
        <v>7647</v>
      </c>
      <c r="G26" s="346">
        <v>10.2</v>
      </c>
      <c r="H26" s="362">
        <f>SUM(H27:H30)</f>
        <v>37200</v>
      </c>
      <c r="I26" s="346">
        <f t="shared" si="0"/>
        <v>5.037271289812514</v>
      </c>
      <c r="J26" s="362">
        <f>SUM(J27:J30)</f>
        <v>8506</v>
      </c>
      <c r="K26" s="346">
        <f t="shared" si="1"/>
        <v>11.233163332025631</v>
      </c>
      <c r="L26" s="362">
        <f>SUM(L27:L30)</f>
        <v>39575</v>
      </c>
      <c r="M26" s="346">
        <f>100*(L26-H26)/H26</f>
        <v>6.384408602150538</v>
      </c>
      <c r="N26" s="362">
        <f>SUM(N27:N30)</f>
        <v>9376</v>
      </c>
      <c r="O26" s="346">
        <f>100*(N26-J26)/J26</f>
        <v>10.22807430049377</v>
      </c>
      <c r="P26" s="362">
        <f>SUM(P27:P30)</f>
        <v>41509</v>
      </c>
      <c r="Q26" s="346">
        <f>100*(P26-L26)/L26</f>
        <v>4.886923562855338</v>
      </c>
      <c r="R26" s="362">
        <f>SUM(R27:R30)</f>
        <v>10329</v>
      </c>
      <c r="S26" s="346">
        <f t="shared" si="2"/>
        <v>10.16424914675768</v>
      </c>
      <c r="T26" s="362">
        <f>SUM(T27:T30)</f>
        <v>43332</v>
      </c>
      <c r="U26" s="429">
        <f t="shared" si="3"/>
        <v>4.391818641740345</v>
      </c>
      <c r="V26" s="362">
        <f>SUM(V27:V30)</f>
        <v>10863</v>
      </c>
      <c r="W26" s="346">
        <f t="shared" si="4"/>
        <v>5.16990996224223</v>
      </c>
      <c r="X26" s="362">
        <f>SUM(X27:X30)</f>
        <v>44488</v>
      </c>
      <c r="Y26" s="346">
        <v>2.7</v>
      </c>
      <c r="Z26" s="362">
        <f>SUM(Z27:Z30)</f>
        <v>11391</v>
      </c>
      <c r="AA26" s="346">
        <f t="shared" si="5"/>
        <v>4.860535763601215</v>
      </c>
      <c r="AB26" s="347"/>
      <c r="AC26" s="347"/>
      <c r="AE26" s="349"/>
    </row>
    <row r="27" spans="1:31" ht="15.75" customHeight="1">
      <c r="A27" s="16"/>
      <c r="B27" s="17"/>
      <c r="C27" s="18" t="s">
        <v>29</v>
      </c>
      <c r="D27" s="415">
        <v>11418</v>
      </c>
      <c r="E27" s="416">
        <v>9.1</v>
      </c>
      <c r="F27" s="417">
        <v>2497</v>
      </c>
      <c r="G27" s="416">
        <v>16.2</v>
      </c>
      <c r="H27" s="417">
        <v>12745</v>
      </c>
      <c r="I27" s="416">
        <f t="shared" si="0"/>
        <v>11.62200035032405</v>
      </c>
      <c r="J27" s="417">
        <v>3032</v>
      </c>
      <c r="K27" s="416">
        <f t="shared" si="1"/>
        <v>21.425710853023627</v>
      </c>
      <c r="L27" s="417">
        <v>13665</v>
      </c>
      <c r="M27" s="416">
        <f>100*(L27-H27)/H27</f>
        <v>7.218517065515889</v>
      </c>
      <c r="N27" s="417">
        <v>3344</v>
      </c>
      <c r="O27" s="416">
        <f>100*(N27-J27)/J27</f>
        <v>10.29023746701847</v>
      </c>
      <c r="P27" s="417">
        <v>14141</v>
      </c>
      <c r="Q27" s="416">
        <f>100*(P27-L27)/L27</f>
        <v>3.4833516282473473</v>
      </c>
      <c r="R27" s="417">
        <v>3586</v>
      </c>
      <c r="S27" s="416">
        <f t="shared" si="2"/>
        <v>7.2368421052631575</v>
      </c>
      <c r="T27" s="421">
        <v>14423</v>
      </c>
      <c r="U27" s="422">
        <f t="shared" si="3"/>
        <v>1.994201258751149</v>
      </c>
      <c r="V27" s="421">
        <v>3607</v>
      </c>
      <c r="W27" s="416">
        <f t="shared" si="4"/>
        <v>0.5856107083100948</v>
      </c>
      <c r="X27" s="421">
        <v>14268</v>
      </c>
      <c r="Y27" s="416">
        <v>-1.1</v>
      </c>
      <c r="Z27" s="421">
        <v>3687</v>
      </c>
      <c r="AA27" s="416">
        <f t="shared" si="5"/>
        <v>2.2179096201829775</v>
      </c>
      <c r="AB27" s="15"/>
      <c r="AC27" s="15"/>
      <c r="AE27" s="9"/>
    </row>
    <row r="28" spans="1:31" ht="15.75" customHeight="1">
      <c r="A28" s="16"/>
      <c r="B28" s="17"/>
      <c r="C28" s="18" t="s">
        <v>30</v>
      </c>
      <c r="D28" s="415">
        <v>10877</v>
      </c>
      <c r="E28" s="416">
        <v>8.8</v>
      </c>
      <c r="F28" s="417">
        <v>2377</v>
      </c>
      <c r="G28" s="416">
        <v>12.1</v>
      </c>
      <c r="H28" s="417">
        <v>11678</v>
      </c>
      <c r="I28" s="416">
        <f t="shared" si="0"/>
        <v>7.364162912567804</v>
      </c>
      <c r="J28" s="417">
        <v>2643</v>
      </c>
      <c r="K28" s="416">
        <f t="shared" si="1"/>
        <v>11.190576356752208</v>
      </c>
      <c r="L28" s="417">
        <v>12483</v>
      </c>
      <c r="M28" s="416">
        <f>100*(L28-H28)/H28</f>
        <v>6.8933036478849115</v>
      </c>
      <c r="N28" s="417">
        <v>2948</v>
      </c>
      <c r="O28" s="416">
        <f>100*(N28-J28)/J28</f>
        <v>11.539916761256148</v>
      </c>
      <c r="P28" s="417">
        <v>13103</v>
      </c>
      <c r="Q28" s="416">
        <f>100*(P28-L28)/L28</f>
        <v>4.966754786509653</v>
      </c>
      <c r="R28" s="417">
        <v>3259</v>
      </c>
      <c r="S28" s="416">
        <f t="shared" si="2"/>
        <v>10.549525101763908</v>
      </c>
      <c r="T28" s="421">
        <v>13678</v>
      </c>
      <c r="U28" s="422">
        <f t="shared" si="3"/>
        <v>4.388308021063878</v>
      </c>
      <c r="V28" s="421">
        <v>3457</v>
      </c>
      <c r="W28" s="416">
        <f t="shared" si="4"/>
        <v>6.075483277078859</v>
      </c>
      <c r="X28" s="421">
        <v>14163</v>
      </c>
      <c r="Y28" s="416">
        <v>3.5</v>
      </c>
      <c r="Z28" s="421">
        <v>3692</v>
      </c>
      <c r="AA28" s="416">
        <f t="shared" si="5"/>
        <v>6.7978015620480186</v>
      </c>
      <c r="AB28" s="15"/>
      <c r="AC28" s="15"/>
      <c r="AE28" s="9"/>
    </row>
    <row r="29" spans="1:31" ht="15.75" customHeight="1">
      <c r="A29" s="16"/>
      <c r="B29" s="17"/>
      <c r="C29" s="18" t="s">
        <v>31</v>
      </c>
      <c r="D29" s="415">
        <v>8758</v>
      </c>
      <c r="E29" s="416">
        <v>0.4</v>
      </c>
      <c r="F29" s="417">
        <v>1893</v>
      </c>
      <c r="G29" s="416">
        <v>4.9</v>
      </c>
      <c r="H29" s="417">
        <v>8510</v>
      </c>
      <c r="I29" s="416">
        <f t="shared" si="0"/>
        <v>-2.83169673441425</v>
      </c>
      <c r="J29" s="417">
        <v>1920</v>
      </c>
      <c r="K29" s="416">
        <f t="shared" si="1"/>
        <v>1.4263074484944533</v>
      </c>
      <c r="L29" s="417">
        <v>9160</v>
      </c>
      <c r="M29" s="416">
        <f>100*(L29-H29)/H29</f>
        <v>7.63807285546416</v>
      </c>
      <c r="N29" s="417">
        <v>2167</v>
      </c>
      <c r="O29" s="416">
        <f>100*(N29-J29)/J29</f>
        <v>12.864583333333334</v>
      </c>
      <c r="P29" s="417">
        <v>10009</v>
      </c>
      <c r="Q29" s="416">
        <f>100*(P29-L29)/L29</f>
        <v>9.268558951965066</v>
      </c>
      <c r="R29" s="417">
        <v>2539</v>
      </c>
      <c r="S29" s="416">
        <f t="shared" si="2"/>
        <v>17.166589755422244</v>
      </c>
      <c r="T29" s="421">
        <v>10960</v>
      </c>
      <c r="U29" s="422">
        <f t="shared" si="3"/>
        <v>9.501448696173444</v>
      </c>
      <c r="V29" s="421">
        <v>2854</v>
      </c>
      <c r="W29" s="416">
        <f t="shared" si="4"/>
        <v>12.406459235919653</v>
      </c>
      <c r="X29" s="421">
        <v>11503</v>
      </c>
      <c r="Y29" s="416">
        <v>5</v>
      </c>
      <c r="Z29" s="421">
        <v>3002</v>
      </c>
      <c r="AA29" s="416">
        <f t="shared" si="5"/>
        <v>5.185704274702172</v>
      </c>
      <c r="AB29" s="15"/>
      <c r="AC29" s="15"/>
      <c r="AE29" s="9"/>
    </row>
    <row r="30" spans="1:31" ht="15.75" customHeight="1">
      <c r="A30" s="16"/>
      <c r="B30" s="17"/>
      <c r="C30" s="18" t="s">
        <v>32</v>
      </c>
      <c r="D30" s="415">
        <v>4363</v>
      </c>
      <c r="E30" s="416">
        <v>-3.1</v>
      </c>
      <c r="F30" s="417">
        <v>880</v>
      </c>
      <c r="G30" s="416">
        <v>1.4</v>
      </c>
      <c r="H30" s="417">
        <v>4267</v>
      </c>
      <c r="I30" s="416">
        <f t="shared" si="0"/>
        <v>-2.200320880128352</v>
      </c>
      <c r="J30" s="417">
        <v>911</v>
      </c>
      <c r="K30" s="416">
        <f t="shared" si="1"/>
        <v>3.522727272727273</v>
      </c>
      <c r="L30" s="417">
        <v>4267</v>
      </c>
      <c r="M30" s="416">
        <f>100*(L30-H30)/H30</f>
        <v>0</v>
      </c>
      <c r="N30" s="417">
        <v>917</v>
      </c>
      <c r="O30" s="416">
        <f>100*(N30-J30)/J30</f>
        <v>0.6586169045005489</v>
      </c>
      <c r="P30" s="417">
        <v>4256</v>
      </c>
      <c r="Q30" s="416">
        <f>100*(P30-L30)/L30</f>
        <v>-0.2577923599718772</v>
      </c>
      <c r="R30" s="417">
        <v>945</v>
      </c>
      <c r="S30" s="416">
        <f t="shared" si="2"/>
        <v>3.053435114503817</v>
      </c>
      <c r="T30" s="421">
        <v>4271</v>
      </c>
      <c r="U30" s="422">
        <f t="shared" si="3"/>
        <v>0.3524436090225564</v>
      </c>
      <c r="V30" s="421">
        <v>945</v>
      </c>
      <c r="W30" s="416">
        <f t="shared" si="4"/>
        <v>0</v>
      </c>
      <c r="X30" s="421">
        <v>4554</v>
      </c>
      <c r="Y30" s="416">
        <v>6.6</v>
      </c>
      <c r="Z30" s="421">
        <v>1010</v>
      </c>
      <c r="AA30" s="416">
        <f t="shared" si="5"/>
        <v>6.878306878306878</v>
      </c>
      <c r="AB30" s="15"/>
      <c r="AC30" s="15"/>
      <c r="AE30" s="9"/>
    </row>
    <row r="31" spans="1:31" ht="15.75" customHeight="1">
      <c r="A31" s="16"/>
      <c r="B31" s="17"/>
      <c r="C31" s="18"/>
      <c r="D31" s="418"/>
      <c r="E31" s="416"/>
      <c r="F31" s="419"/>
      <c r="G31" s="416"/>
      <c r="H31" s="419"/>
      <c r="I31" s="416"/>
      <c r="J31" s="419"/>
      <c r="K31" s="416"/>
      <c r="L31" s="419"/>
      <c r="M31" s="416"/>
      <c r="N31" s="419"/>
      <c r="O31" s="416"/>
      <c r="P31" s="419"/>
      <c r="Q31" s="416"/>
      <c r="R31" s="419"/>
      <c r="S31" s="416"/>
      <c r="T31" s="421"/>
      <c r="U31" s="422"/>
      <c r="V31" s="421"/>
      <c r="W31" s="416"/>
      <c r="X31" s="421"/>
      <c r="Y31" s="416"/>
      <c r="Z31" s="421"/>
      <c r="AA31" s="416"/>
      <c r="AB31" s="15"/>
      <c r="AC31" s="15"/>
      <c r="AE31" s="9"/>
    </row>
    <row r="32" spans="1:31" s="348" customFormat="1" ht="15.75" customHeight="1">
      <c r="A32" s="355"/>
      <c r="B32" s="492" t="s">
        <v>33</v>
      </c>
      <c r="C32" s="493"/>
      <c r="D32" s="420">
        <f>SUM(D33:D40)</f>
        <v>48077</v>
      </c>
      <c r="E32" s="346">
        <v>3.1</v>
      </c>
      <c r="F32" s="362">
        <f>SUM(F33:F40)</f>
        <v>10544</v>
      </c>
      <c r="G32" s="346">
        <v>10.1</v>
      </c>
      <c r="H32" s="362">
        <f>SUM(H33:H40)</f>
        <v>48224</v>
      </c>
      <c r="I32" s="346">
        <f t="shared" si="0"/>
        <v>0.30575951078478275</v>
      </c>
      <c r="J32" s="362">
        <f>SUM(J33:J40)</f>
        <v>11700</v>
      </c>
      <c r="K32" s="346">
        <f t="shared" si="1"/>
        <v>10.963581183611533</v>
      </c>
      <c r="L32" s="362">
        <f>SUM(L33:L40)</f>
        <v>61041</v>
      </c>
      <c r="M32" s="346">
        <f aca="true" t="shared" si="9" ref="M32:M40">100*(L32-H32)/H32</f>
        <v>26.578052422030524</v>
      </c>
      <c r="N32" s="362">
        <f>SUM(N33:N40)</f>
        <v>16198</v>
      </c>
      <c r="O32" s="346">
        <f aca="true" t="shared" si="10" ref="O32:O40">100*(N32-J32)/J32</f>
        <v>38.44444444444444</v>
      </c>
      <c r="P32" s="362">
        <f>SUM(P33:P40)</f>
        <v>69337</v>
      </c>
      <c r="Q32" s="346">
        <f aca="true" t="shared" si="11" ref="Q32:Q40">100*(P32-L32)/L32</f>
        <v>13.590865156206485</v>
      </c>
      <c r="R32" s="362">
        <f>SUM(R33:R40)</f>
        <v>20912</v>
      </c>
      <c r="S32" s="346">
        <f t="shared" si="2"/>
        <v>29.10235831584146</v>
      </c>
      <c r="T32" s="362">
        <f>SUM(T33:T40)</f>
        <v>75826</v>
      </c>
      <c r="U32" s="429">
        <f t="shared" si="3"/>
        <v>9.358639687324228</v>
      </c>
      <c r="V32" s="362">
        <f>SUM(V33:V40)</f>
        <v>23103</v>
      </c>
      <c r="W32" s="346">
        <f t="shared" si="4"/>
        <v>10.477237949502678</v>
      </c>
      <c r="X32" s="362">
        <f>SUM(X33:X40)</f>
        <v>80126</v>
      </c>
      <c r="Y32" s="346">
        <v>5.7</v>
      </c>
      <c r="Z32" s="362">
        <f>SUM(Z33:Z40)</f>
        <v>25648</v>
      </c>
      <c r="AA32" s="346">
        <f t="shared" si="5"/>
        <v>11.015885382850712</v>
      </c>
      <c r="AB32" s="347"/>
      <c r="AC32" s="347"/>
      <c r="AE32" s="349"/>
    </row>
    <row r="33" spans="1:31" ht="15.75" customHeight="1">
      <c r="A33" s="16"/>
      <c r="B33" s="17"/>
      <c r="C33" s="18" t="s">
        <v>34</v>
      </c>
      <c r="D33" s="415">
        <v>11617</v>
      </c>
      <c r="E33" s="416">
        <v>4</v>
      </c>
      <c r="F33" s="417">
        <v>2689</v>
      </c>
      <c r="G33" s="416">
        <v>9.7</v>
      </c>
      <c r="H33" s="417">
        <v>11619</v>
      </c>
      <c r="I33" s="416">
        <f t="shared" si="0"/>
        <v>0.017216148747525178</v>
      </c>
      <c r="J33" s="417">
        <v>2858</v>
      </c>
      <c r="K33" s="416">
        <f t="shared" si="1"/>
        <v>6.284864261807363</v>
      </c>
      <c r="L33" s="417">
        <v>12055</v>
      </c>
      <c r="M33" s="416">
        <f t="shared" si="9"/>
        <v>3.7524743953868662</v>
      </c>
      <c r="N33" s="417">
        <v>3042</v>
      </c>
      <c r="O33" s="416">
        <f t="shared" si="10"/>
        <v>6.438068579426172</v>
      </c>
      <c r="P33" s="417">
        <v>12217</v>
      </c>
      <c r="Q33" s="416">
        <f t="shared" si="11"/>
        <v>1.343840729987557</v>
      </c>
      <c r="R33" s="417">
        <v>3210</v>
      </c>
      <c r="S33" s="416">
        <f t="shared" si="2"/>
        <v>5.522682445759369</v>
      </c>
      <c r="T33" s="421">
        <v>12321</v>
      </c>
      <c r="U33" s="422">
        <f t="shared" si="3"/>
        <v>0.8512728165670786</v>
      </c>
      <c r="V33" s="421">
        <v>3301</v>
      </c>
      <c r="W33" s="416">
        <f t="shared" si="4"/>
        <v>2.8348909657320873</v>
      </c>
      <c r="X33" s="421">
        <v>12012</v>
      </c>
      <c r="Y33" s="416">
        <v>-2.5</v>
      </c>
      <c r="Z33" s="421">
        <v>3263</v>
      </c>
      <c r="AA33" s="416">
        <f t="shared" si="5"/>
        <v>-1.1511663132384127</v>
      </c>
      <c r="AB33" s="15"/>
      <c r="AC33" s="15"/>
      <c r="AE33" s="9"/>
    </row>
    <row r="34" spans="1:31" ht="15.75" customHeight="1">
      <c r="A34" s="16"/>
      <c r="B34" s="17"/>
      <c r="C34" s="18" t="s">
        <v>35</v>
      </c>
      <c r="D34" s="415">
        <v>12229</v>
      </c>
      <c r="E34" s="416">
        <v>0.6</v>
      </c>
      <c r="F34" s="417">
        <v>2754</v>
      </c>
      <c r="G34" s="416">
        <v>5.4</v>
      </c>
      <c r="H34" s="417">
        <v>12280</v>
      </c>
      <c r="I34" s="416">
        <f t="shared" si="0"/>
        <v>0.41704145882737753</v>
      </c>
      <c r="J34" s="417">
        <v>2883</v>
      </c>
      <c r="K34" s="416">
        <f t="shared" si="1"/>
        <v>4.684095860566448</v>
      </c>
      <c r="L34" s="417">
        <v>15252</v>
      </c>
      <c r="M34" s="416">
        <f t="shared" si="9"/>
        <v>24.201954397394136</v>
      </c>
      <c r="N34" s="417">
        <v>3789</v>
      </c>
      <c r="O34" s="416">
        <f t="shared" si="10"/>
        <v>31.425598335067637</v>
      </c>
      <c r="P34" s="417">
        <v>17159</v>
      </c>
      <c r="Q34" s="416">
        <f t="shared" si="11"/>
        <v>12.503278258589038</v>
      </c>
      <c r="R34" s="417">
        <v>4295</v>
      </c>
      <c r="S34" s="416">
        <f t="shared" si="2"/>
        <v>13.354447083663235</v>
      </c>
      <c r="T34" s="421">
        <v>19271</v>
      </c>
      <c r="U34" s="422">
        <f t="shared" si="3"/>
        <v>12.308409580977912</v>
      </c>
      <c r="V34" s="421">
        <v>4907</v>
      </c>
      <c r="W34" s="416">
        <f t="shared" si="4"/>
        <v>14.249126891734575</v>
      </c>
      <c r="X34" s="421">
        <v>20266</v>
      </c>
      <c r="Y34" s="416">
        <v>5.2</v>
      </c>
      <c r="Z34" s="421">
        <v>5346</v>
      </c>
      <c r="AA34" s="416">
        <f t="shared" si="5"/>
        <v>8.94640309761565</v>
      </c>
      <c r="AB34" s="15"/>
      <c r="AC34" s="15"/>
      <c r="AE34" s="9"/>
    </row>
    <row r="35" spans="1:31" ht="15.75" customHeight="1">
      <c r="A35" s="16"/>
      <c r="B35" s="17"/>
      <c r="C35" s="18" t="s">
        <v>36</v>
      </c>
      <c r="D35" s="415">
        <v>10981</v>
      </c>
      <c r="E35" s="416">
        <v>25.4</v>
      </c>
      <c r="F35" s="417">
        <v>2311</v>
      </c>
      <c r="G35" s="416">
        <v>46.3</v>
      </c>
      <c r="H35" s="417">
        <v>13598</v>
      </c>
      <c r="I35" s="416">
        <f t="shared" si="0"/>
        <v>23.832073581641016</v>
      </c>
      <c r="J35" s="417">
        <v>3385</v>
      </c>
      <c r="K35" s="416">
        <f t="shared" si="1"/>
        <v>46.473388143660756</v>
      </c>
      <c r="L35" s="417">
        <v>23752</v>
      </c>
      <c r="M35" s="416">
        <f t="shared" si="9"/>
        <v>74.67274599205766</v>
      </c>
      <c r="N35" s="417">
        <v>6957</v>
      </c>
      <c r="O35" s="416">
        <f t="shared" si="10"/>
        <v>105.52437223042836</v>
      </c>
      <c r="P35" s="417">
        <v>31817</v>
      </c>
      <c r="Q35" s="416">
        <f t="shared" si="11"/>
        <v>33.95503536544291</v>
      </c>
      <c r="R35" s="417">
        <v>11188</v>
      </c>
      <c r="S35" s="416">
        <f t="shared" si="2"/>
        <v>60.816443869483976</v>
      </c>
      <c r="T35" s="421">
        <v>36080</v>
      </c>
      <c r="U35" s="422">
        <f t="shared" si="3"/>
        <v>13.398497658484459</v>
      </c>
      <c r="V35" s="421">
        <v>12680</v>
      </c>
      <c r="W35" s="416">
        <f t="shared" si="4"/>
        <v>13.335716839470862</v>
      </c>
      <c r="X35" s="421">
        <v>39769</v>
      </c>
      <c r="Y35" s="416">
        <v>10.2</v>
      </c>
      <c r="Z35" s="421">
        <v>14835</v>
      </c>
      <c r="AA35" s="416">
        <f t="shared" si="5"/>
        <v>16.99526813880126</v>
      </c>
      <c r="AB35" s="15"/>
      <c r="AC35" s="15"/>
      <c r="AE35" s="9"/>
    </row>
    <row r="36" spans="1:31" ht="15.75" customHeight="1">
      <c r="A36" s="16"/>
      <c r="B36" s="17"/>
      <c r="C36" s="18" t="s">
        <v>37</v>
      </c>
      <c r="D36" s="415">
        <v>1406</v>
      </c>
      <c r="E36" s="416">
        <v>-14.5</v>
      </c>
      <c r="F36" s="417">
        <v>306</v>
      </c>
      <c r="G36" s="416">
        <v>-7.6</v>
      </c>
      <c r="H36" s="417">
        <v>1173</v>
      </c>
      <c r="I36" s="416">
        <f t="shared" si="0"/>
        <v>-16.571834992887624</v>
      </c>
      <c r="J36" s="417">
        <v>285</v>
      </c>
      <c r="K36" s="416">
        <f t="shared" si="1"/>
        <v>-6.862745098039215</v>
      </c>
      <c r="L36" s="417">
        <v>1229</v>
      </c>
      <c r="M36" s="416">
        <f t="shared" si="9"/>
        <v>4.774083546462063</v>
      </c>
      <c r="N36" s="417">
        <v>273</v>
      </c>
      <c r="O36" s="416">
        <f t="shared" si="10"/>
        <v>-4.2105263157894735</v>
      </c>
      <c r="P36" s="417">
        <v>989</v>
      </c>
      <c r="Q36" s="416">
        <f t="shared" si="11"/>
        <v>-19.52807160292921</v>
      </c>
      <c r="R36" s="417">
        <v>249</v>
      </c>
      <c r="S36" s="416">
        <f t="shared" si="2"/>
        <v>-8.791208791208792</v>
      </c>
      <c r="T36" s="421">
        <v>987</v>
      </c>
      <c r="U36" s="422">
        <f t="shared" si="3"/>
        <v>-0.20222446916076844</v>
      </c>
      <c r="V36" s="421">
        <v>251</v>
      </c>
      <c r="W36" s="416">
        <f t="shared" si="4"/>
        <v>0.8032128514056225</v>
      </c>
      <c r="X36" s="421">
        <v>1088</v>
      </c>
      <c r="Y36" s="416">
        <v>10.2</v>
      </c>
      <c r="Z36" s="421">
        <v>267</v>
      </c>
      <c r="AA36" s="416">
        <f t="shared" si="5"/>
        <v>6.374501992031872</v>
      </c>
      <c r="AB36" s="15"/>
      <c r="AC36" s="15"/>
      <c r="AE36" s="9"/>
    </row>
    <row r="37" spans="1:31" ht="15.75" customHeight="1">
      <c r="A37" s="16"/>
      <c r="B37" s="17"/>
      <c r="C37" s="18" t="s">
        <v>38</v>
      </c>
      <c r="D37" s="415">
        <v>2434</v>
      </c>
      <c r="E37" s="416">
        <v>-0.7</v>
      </c>
      <c r="F37" s="417">
        <v>470</v>
      </c>
      <c r="G37" s="416">
        <v>-0.6</v>
      </c>
      <c r="H37" s="417">
        <v>1881</v>
      </c>
      <c r="I37" s="416">
        <f t="shared" si="0"/>
        <v>-22.719802793755136</v>
      </c>
      <c r="J37" s="417">
        <v>435</v>
      </c>
      <c r="K37" s="416">
        <f t="shared" si="1"/>
        <v>-7.446808510638298</v>
      </c>
      <c r="L37" s="417">
        <v>1866</v>
      </c>
      <c r="M37" s="416">
        <f t="shared" si="9"/>
        <v>-0.7974481658692185</v>
      </c>
      <c r="N37" s="417">
        <v>441</v>
      </c>
      <c r="O37" s="416">
        <f t="shared" si="10"/>
        <v>1.3793103448275863</v>
      </c>
      <c r="P37" s="417">
        <v>1513</v>
      </c>
      <c r="Q37" s="416">
        <f t="shared" si="11"/>
        <v>-18.917470525187568</v>
      </c>
      <c r="R37" s="417">
        <v>401</v>
      </c>
      <c r="S37" s="416">
        <f t="shared" si="2"/>
        <v>-9.070294784580499</v>
      </c>
      <c r="T37" s="421">
        <v>1534</v>
      </c>
      <c r="U37" s="422">
        <f t="shared" si="3"/>
        <v>1.3879709187045606</v>
      </c>
      <c r="V37" s="421">
        <v>416</v>
      </c>
      <c r="W37" s="416">
        <f t="shared" si="4"/>
        <v>3.7406483790523692</v>
      </c>
      <c r="X37" s="421">
        <v>1488</v>
      </c>
      <c r="Y37" s="416">
        <v>-3</v>
      </c>
      <c r="Z37" s="421">
        <v>409</v>
      </c>
      <c r="AA37" s="416">
        <f t="shared" si="5"/>
        <v>-1.6826923076923077</v>
      </c>
      <c r="AB37" s="15"/>
      <c r="AC37" s="15"/>
      <c r="AE37" s="9"/>
    </row>
    <row r="38" spans="1:31" ht="15.75" customHeight="1">
      <c r="A38" s="16"/>
      <c r="B38" s="17"/>
      <c r="C38" s="18" t="s">
        <v>39</v>
      </c>
      <c r="D38" s="415">
        <v>5244</v>
      </c>
      <c r="E38" s="416">
        <v>-0.5</v>
      </c>
      <c r="F38" s="417">
        <v>1060</v>
      </c>
      <c r="G38" s="416">
        <v>-1.8</v>
      </c>
      <c r="H38" s="417">
        <v>4353</v>
      </c>
      <c r="I38" s="416">
        <f t="shared" si="0"/>
        <v>-16.990846681922196</v>
      </c>
      <c r="J38" s="417">
        <v>976</v>
      </c>
      <c r="K38" s="416">
        <f t="shared" si="1"/>
        <v>-7.9245283018867925</v>
      </c>
      <c r="L38" s="417">
        <v>3904</v>
      </c>
      <c r="M38" s="416">
        <f t="shared" si="9"/>
        <v>-10.314725476682748</v>
      </c>
      <c r="N38" s="417">
        <v>928</v>
      </c>
      <c r="O38" s="416">
        <f t="shared" si="10"/>
        <v>-4.918032786885246</v>
      </c>
      <c r="P38" s="417">
        <v>3566</v>
      </c>
      <c r="Q38" s="416">
        <f t="shared" si="11"/>
        <v>-8.657786885245901</v>
      </c>
      <c r="R38" s="417">
        <v>886</v>
      </c>
      <c r="S38" s="416">
        <f t="shared" si="2"/>
        <v>-4.525862068965517</v>
      </c>
      <c r="T38" s="421">
        <v>3421</v>
      </c>
      <c r="U38" s="422">
        <f t="shared" si="3"/>
        <v>-4.0661805945036456</v>
      </c>
      <c r="V38" s="421">
        <v>858</v>
      </c>
      <c r="W38" s="416">
        <f t="shared" si="4"/>
        <v>-3.160270880361174</v>
      </c>
      <c r="X38" s="421">
        <v>3378</v>
      </c>
      <c r="Y38" s="416">
        <v>-1.3</v>
      </c>
      <c r="Z38" s="421">
        <v>848</v>
      </c>
      <c r="AA38" s="416">
        <f t="shared" si="5"/>
        <v>-1.1655011655011656</v>
      </c>
      <c r="AB38" s="15"/>
      <c r="AC38" s="15"/>
      <c r="AE38" s="9"/>
    </row>
    <row r="39" spans="1:31" ht="15.75" customHeight="1">
      <c r="A39" s="16"/>
      <c r="B39" s="17"/>
      <c r="C39" s="18" t="s">
        <v>40</v>
      </c>
      <c r="D39" s="415">
        <v>1524</v>
      </c>
      <c r="E39" s="416">
        <v>-30.1</v>
      </c>
      <c r="F39" s="417">
        <v>351</v>
      </c>
      <c r="G39" s="416">
        <v>-13.3</v>
      </c>
      <c r="H39" s="417">
        <v>1179</v>
      </c>
      <c r="I39" s="416">
        <f t="shared" si="0"/>
        <v>-22.637795275590552</v>
      </c>
      <c r="J39" s="417">
        <v>313</v>
      </c>
      <c r="K39" s="416">
        <f t="shared" si="1"/>
        <v>-10.826210826210826</v>
      </c>
      <c r="L39" s="417">
        <v>1513</v>
      </c>
      <c r="M39" s="416">
        <f t="shared" si="9"/>
        <v>28.329092451229855</v>
      </c>
      <c r="N39" s="417">
        <v>316</v>
      </c>
      <c r="O39" s="416">
        <f t="shared" si="10"/>
        <v>0.9584664536741214</v>
      </c>
      <c r="P39" s="417">
        <v>846</v>
      </c>
      <c r="Q39" s="416">
        <f t="shared" si="11"/>
        <v>-44.08460013218771</v>
      </c>
      <c r="R39" s="417">
        <v>239</v>
      </c>
      <c r="S39" s="416">
        <f t="shared" si="2"/>
        <v>-24.367088607594937</v>
      </c>
      <c r="T39" s="421">
        <v>921</v>
      </c>
      <c r="U39" s="422">
        <f t="shared" si="3"/>
        <v>8.865248226950355</v>
      </c>
      <c r="V39" s="421">
        <v>253</v>
      </c>
      <c r="W39" s="416">
        <f t="shared" si="4"/>
        <v>5.857740585774058</v>
      </c>
      <c r="X39" s="421">
        <v>861</v>
      </c>
      <c r="Y39" s="416">
        <v>-6.5</v>
      </c>
      <c r="Z39" s="421">
        <v>258</v>
      </c>
      <c r="AA39" s="416">
        <f t="shared" si="5"/>
        <v>1.976284584980237</v>
      </c>
      <c r="AB39" s="15"/>
      <c r="AC39" s="15"/>
      <c r="AE39" s="9"/>
    </row>
    <row r="40" spans="1:31" ht="15.75" customHeight="1">
      <c r="A40" s="16"/>
      <c r="B40" s="17"/>
      <c r="C40" s="18" t="s">
        <v>41</v>
      </c>
      <c r="D40" s="415">
        <v>2642</v>
      </c>
      <c r="E40" s="416">
        <v>-12.5</v>
      </c>
      <c r="F40" s="417">
        <v>603</v>
      </c>
      <c r="G40" s="416">
        <v>-6.9</v>
      </c>
      <c r="H40" s="417">
        <v>2141</v>
      </c>
      <c r="I40" s="416">
        <f t="shared" si="0"/>
        <v>-18.962906888720667</v>
      </c>
      <c r="J40" s="417">
        <v>565</v>
      </c>
      <c r="K40" s="416">
        <f t="shared" si="1"/>
        <v>-6.301824212271973</v>
      </c>
      <c r="L40" s="417">
        <v>1470</v>
      </c>
      <c r="M40" s="416">
        <f t="shared" si="9"/>
        <v>-31.34049509574965</v>
      </c>
      <c r="N40" s="417">
        <v>452</v>
      </c>
      <c r="O40" s="416">
        <f t="shared" si="10"/>
        <v>-20</v>
      </c>
      <c r="P40" s="417">
        <v>1230</v>
      </c>
      <c r="Q40" s="416">
        <f t="shared" si="11"/>
        <v>-16.3265306122449</v>
      </c>
      <c r="R40" s="417">
        <v>444</v>
      </c>
      <c r="S40" s="416">
        <f t="shared" si="2"/>
        <v>-1.7699115044247788</v>
      </c>
      <c r="T40" s="421">
        <v>1291</v>
      </c>
      <c r="U40" s="422">
        <f t="shared" si="3"/>
        <v>4.959349593495935</v>
      </c>
      <c r="V40" s="421">
        <v>437</v>
      </c>
      <c r="W40" s="416">
        <f t="shared" si="4"/>
        <v>-1.5765765765765767</v>
      </c>
      <c r="X40" s="421">
        <v>1264</v>
      </c>
      <c r="Y40" s="416">
        <v>-2.1</v>
      </c>
      <c r="Z40" s="421">
        <v>422</v>
      </c>
      <c r="AA40" s="416">
        <f t="shared" si="5"/>
        <v>-3.4324942791762014</v>
      </c>
      <c r="AB40" s="15"/>
      <c r="AC40" s="15"/>
      <c r="AE40" s="9"/>
    </row>
    <row r="41" spans="1:31" ht="15.75" customHeight="1">
      <c r="A41" s="16"/>
      <c r="B41" s="17"/>
      <c r="C41" s="18"/>
      <c r="D41" s="418"/>
      <c r="E41" s="416"/>
      <c r="F41" s="419"/>
      <c r="G41" s="416"/>
      <c r="H41" s="419"/>
      <c r="I41" s="416"/>
      <c r="J41" s="419"/>
      <c r="K41" s="416"/>
      <c r="L41" s="419"/>
      <c r="M41" s="416"/>
      <c r="N41" s="419"/>
      <c r="O41" s="416"/>
      <c r="P41" s="419"/>
      <c r="Q41" s="416"/>
      <c r="R41" s="419"/>
      <c r="S41" s="416"/>
      <c r="T41" s="421"/>
      <c r="U41" s="422"/>
      <c r="V41" s="421"/>
      <c r="W41" s="416"/>
      <c r="X41" s="421"/>
      <c r="Y41" s="416"/>
      <c r="Z41" s="421"/>
      <c r="AA41" s="416"/>
      <c r="AB41" s="15"/>
      <c r="AC41" s="15"/>
      <c r="AE41" s="9"/>
    </row>
    <row r="42" spans="1:46" s="348" customFormat="1" ht="15.75" customHeight="1">
      <c r="A42" s="355"/>
      <c r="B42" s="492" t="s">
        <v>42</v>
      </c>
      <c r="C42" s="493"/>
      <c r="D42" s="420">
        <f>SUM(D43:D47)</f>
        <v>60539</v>
      </c>
      <c r="E42" s="346">
        <v>1.3</v>
      </c>
      <c r="F42" s="362">
        <f>SUM(F43:F47)</f>
        <v>12478</v>
      </c>
      <c r="G42" s="346">
        <v>9.8</v>
      </c>
      <c r="H42" s="362">
        <f>SUM(H43:H47)</f>
        <v>64656</v>
      </c>
      <c r="I42" s="346">
        <f t="shared" si="0"/>
        <v>6.8005748360560965</v>
      </c>
      <c r="J42" s="362">
        <f>SUM(J43:J47)</f>
        <v>14484</v>
      </c>
      <c r="K42" s="346">
        <f t="shared" si="1"/>
        <v>16.076294277929154</v>
      </c>
      <c r="L42" s="362">
        <f>SUM(L43:L47)</f>
        <v>72503</v>
      </c>
      <c r="M42" s="346">
        <f aca="true" t="shared" si="12" ref="M42:M47">100*(L42-H42)/H42</f>
        <v>12.136537985647116</v>
      </c>
      <c r="N42" s="362">
        <f>SUM(N43:N47)</f>
        <v>17460</v>
      </c>
      <c r="O42" s="346">
        <f aca="true" t="shared" si="13" ref="O42:O47">100*(N42-J42)/J42</f>
        <v>20.546810273405136</v>
      </c>
      <c r="P42" s="362">
        <f>SUM(P43:P47)</f>
        <v>78602</v>
      </c>
      <c r="Q42" s="346">
        <f aca="true" t="shared" si="14" ref="Q42:Q47">100*(P42-L42)/L42</f>
        <v>8.412065707625892</v>
      </c>
      <c r="R42" s="362">
        <f>SUM(R43:R47)</f>
        <v>20097</v>
      </c>
      <c r="S42" s="346">
        <f t="shared" si="2"/>
        <v>15.103092783505154</v>
      </c>
      <c r="T42" s="362">
        <f>SUM(T43:T47)</f>
        <v>82251</v>
      </c>
      <c r="U42" s="429">
        <f t="shared" si="3"/>
        <v>4.642375512073484</v>
      </c>
      <c r="V42" s="362">
        <f>SUM(V43:V47)</f>
        <v>21490</v>
      </c>
      <c r="W42" s="346">
        <f t="shared" si="4"/>
        <v>6.931382793451759</v>
      </c>
      <c r="X42" s="362">
        <f>SUM(X43:X47)</f>
        <v>84973</v>
      </c>
      <c r="Y42" s="346">
        <v>3.3</v>
      </c>
      <c r="Z42" s="362">
        <f>SUM(Z43:Z47)</f>
        <v>23195</v>
      </c>
      <c r="AA42" s="346">
        <f t="shared" si="5"/>
        <v>7.93392275476966</v>
      </c>
      <c r="AB42" s="356"/>
      <c r="AC42" s="356"/>
      <c r="AD42" s="357"/>
      <c r="AE42" s="349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</row>
    <row r="43" spans="1:31" ht="15.75" customHeight="1">
      <c r="A43" s="16"/>
      <c r="B43" s="17"/>
      <c r="C43" s="18" t="s">
        <v>43</v>
      </c>
      <c r="D43" s="415">
        <v>21113</v>
      </c>
      <c r="E43" s="416">
        <v>-3.3</v>
      </c>
      <c r="F43" s="417">
        <v>4411</v>
      </c>
      <c r="G43" s="416">
        <v>3.7</v>
      </c>
      <c r="H43" s="417">
        <v>21541</v>
      </c>
      <c r="I43" s="416">
        <f t="shared" si="0"/>
        <v>2.027187041159475</v>
      </c>
      <c r="J43" s="417">
        <v>4748</v>
      </c>
      <c r="K43" s="416">
        <f t="shared" si="1"/>
        <v>7.639990931761505</v>
      </c>
      <c r="L43" s="417">
        <v>22494</v>
      </c>
      <c r="M43" s="416">
        <f t="shared" si="12"/>
        <v>4.424121442829952</v>
      </c>
      <c r="N43" s="417">
        <v>5254</v>
      </c>
      <c r="O43" s="416">
        <f t="shared" si="13"/>
        <v>10.657118786857625</v>
      </c>
      <c r="P43" s="417">
        <v>23682</v>
      </c>
      <c r="Q43" s="416">
        <f t="shared" si="14"/>
        <v>5.2814083755668175</v>
      </c>
      <c r="R43" s="417">
        <v>5766</v>
      </c>
      <c r="S43" s="416">
        <f t="shared" si="2"/>
        <v>9.744956223829464</v>
      </c>
      <c r="T43" s="421">
        <v>24591</v>
      </c>
      <c r="U43" s="422">
        <f t="shared" si="3"/>
        <v>3.8383582467696984</v>
      </c>
      <c r="V43" s="421">
        <v>6064</v>
      </c>
      <c r="W43" s="416">
        <f t="shared" si="4"/>
        <v>5.168227540756157</v>
      </c>
      <c r="X43" s="421">
        <v>26078</v>
      </c>
      <c r="Y43" s="416">
        <v>6</v>
      </c>
      <c r="Z43" s="421">
        <v>6838</v>
      </c>
      <c r="AA43" s="416">
        <f t="shared" si="5"/>
        <v>12.763852242744063</v>
      </c>
      <c r="AB43" s="15"/>
      <c r="AC43" s="15"/>
      <c r="AE43" s="9"/>
    </row>
    <row r="44" spans="1:31" ht="15.75" customHeight="1">
      <c r="A44" s="16"/>
      <c r="B44" s="17"/>
      <c r="C44" s="18" t="s">
        <v>44</v>
      </c>
      <c r="D44" s="415">
        <v>10894</v>
      </c>
      <c r="E44" s="416">
        <v>2.4</v>
      </c>
      <c r="F44" s="417">
        <v>2172</v>
      </c>
      <c r="G44" s="416">
        <v>9.9</v>
      </c>
      <c r="H44" s="417">
        <v>11272</v>
      </c>
      <c r="I44" s="416">
        <f t="shared" si="0"/>
        <v>3.4697998898476223</v>
      </c>
      <c r="J44" s="417">
        <v>2397</v>
      </c>
      <c r="K44" s="416">
        <f t="shared" si="1"/>
        <v>10.359116022099448</v>
      </c>
      <c r="L44" s="417">
        <v>11552</v>
      </c>
      <c r="M44" s="416">
        <f t="shared" si="12"/>
        <v>2.48403122782115</v>
      </c>
      <c r="N44" s="417">
        <v>2599</v>
      </c>
      <c r="O44" s="416">
        <f t="shared" si="13"/>
        <v>8.427200667501044</v>
      </c>
      <c r="P44" s="417">
        <v>11892</v>
      </c>
      <c r="Q44" s="416">
        <f t="shared" si="14"/>
        <v>2.943213296398892</v>
      </c>
      <c r="R44" s="417">
        <v>2715</v>
      </c>
      <c r="S44" s="416">
        <f t="shared" si="2"/>
        <v>4.46325509811466</v>
      </c>
      <c r="T44" s="421">
        <v>11961</v>
      </c>
      <c r="U44" s="422">
        <f t="shared" si="3"/>
        <v>0.5802219979818365</v>
      </c>
      <c r="V44" s="421">
        <v>2758</v>
      </c>
      <c r="W44" s="416">
        <f t="shared" si="4"/>
        <v>1.583793738489871</v>
      </c>
      <c r="X44" s="421">
        <v>11601</v>
      </c>
      <c r="Y44" s="416">
        <v>-3</v>
      </c>
      <c r="Z44" s="421">
        <v>2749</v>
      </c>
      <c r="AA44" s="416">
        <f t="shared" si="5"/>
        <v>-0.3263234227701233</v>
      </c>
      <c r="AB44" s="15"/>
      <c r="AC44" s="15"/>
      <c r="AE44" s="9"/>
    </row>
    <row r="45" spans="1:31" ht="15.75" customHeight="1">
      <c r="A45" s="16"/>
      <c r="B45" s="17"/>
      <c r="C45" s="18" t="s">
        <v>45</v>
      </c>
      <c r="D45" s="415">
        <v>10759</v>
      </c>
      <c r="E45" s="416">
        <v>4.1</v>
      </c>
      <c r="F45" s="417">
        <v>2129</v>
      </c>
      <c r="G45" s="416">
        <v>10.7</v>
      </c>
      <c r="H45" s="417">
        <v>10858</v>
      </c>
      <c r="I45" s="416">
        <f t="shared" si="0"/>
        <v>0.9201598661585649</v>
      </c>
      <c r="J45" s="417">
        <v>2385</v>
      </c>
      <c r="K45" s="416">
        <f t="shared" si="1"/>
        <v>12.024424612494128</v>
      </c>
      <c r="L45" s="417">
        <v>11062</v>
      </c>
      <c r="M45" s="416">
        <f t="shared" si="12"/>
        <v>1.8787990421808805</v>
      </c>
      <c r="N45" s="417">
        <v>2541</v>
      </c>
      <c r="O45" s="416">
        <f t="shared" si="13"/>
        <v>6.540880503144654</v>
      </c>
      <c r="P45" s="417">
        <v>11275</v>
      </c>
      <c r="Q45" s="416">
        <f t="shared" si="14"/>
        <v>1.9255107575483639</v>
      </c>
      <c r="R45" s="417">
        <v>2650</v>
      </c>
      <c r="S45" s="416">
        <f t="shared" si="2"/>
        <v>4.289649744195199</v>
      </c>
      <c r="T45" s="421">
        <v>11406</v>
      </c>
      <c r="U45" s="422">
        <f t="shared" si="3"/>
        <v>1.1618625277161863</v>
      </c>
      <c r="V45" s="421">
        <v>2757</v>
      </c>
      <c r="W45" s="416">
        <f t="shared" si="4"/>
        <v>4.037735849056604</v>
      </c>
      <c r="X45" s="421">
        <v>11342</v>
      </c>
      <c r="Y45" s="416">
        <v>-0.6</v>
      </c>
      <c r="Z45" s="421">
        <v>2929</v>
      </c>
      <c r="AA45" s="416">
        <f t="shared" si="5"/>
        <v>6.238665215814291</v>
      </c>
      <c r="AB45" s="15"/>
      <c r="AC45" s="15"/>
      <c r="AE45" s="9"/>
    </row>
    <row r="46" spans="1:31" ht="15.75" customHeight="1">
      <c r="A46" s="16"/>
      <c r="B46" s="17"/>
      <c r="C46" s="18" t="s">
        <v>46</v>
      </c>
      <c r="D46" s="415">
        <v>9599</v>
      </c>
      <c r="E46" s="416">
        <v>-0.5</v>
      </c>
      <c r="F46" s="417">
        <v>1999</v>
      </c>
      <c r="G46" s="416">
        <v>8.9</v>
      </c>
      <c r="H46" s="417">
        <v>10095</v>
      </c>
      <c r="I46" s="416">
        <f t="shared" si="0"/>
        <v>5.167204917178873</v>
      </c>
      <c r="J46" s="417">
        <v>2301</v>
      </c>
      <c r="K46" s="416">
        <f t="shared" si="1"/>
        <v>15.107553776888444</v>
      </c>
      <c r="L46" s="417">
        <v>10525</v>
      </c>
      <c r="M46" s="416">
        <f t="shared" si="12"/>
        <v>4.259534422981674</v>
      </c>
      <c r="N46" s="417">
        <v>2496</v>
      </c>
      <c r="O46" s="416">
        <f t="shared" si="13"/>
        <v>8.474576271186441</v>
      </c>
      <c r="P46" s="417">
        <v>10939</v>
      </c>
      <c r="Q46" s="416">
        <f t="shared" si="14"/>
        <v>3.9334916864608074</v>
      </c>
      <c r="R46" s="417">
        <v>2769</v>
      </c>
      <c r="S46" s="416">
        <f t="shared" si="2"/>
        <v>10.9375</v>
      </c>
      <c r="T46" s="421">
        <v>11261</v>
      </c>
      <c r="U46" s="422">
        <f t="shared" si="3"/>
        <v>2.9435963067922115</v>
      </c>
      <c r="V46" s="421">
        <v>2902</v>
      </c>
      <c r="W46" s="416">
        <f t="shared" si="4"/>
        <v>4.803178042614662</v>
      </c>
      <c r="X46" s="421">
        <v>11264</v>
      </c>
      <c r="Y46" s="416">
        <v>0</v>
      </c>
      <c r="Z46" s="421">
        <v>2964</v>
      </c>
      <c r="AA46" s="416">
        <f t="shared" si="5"/>
        <v>2.1364576154376294</v>
      </c>
      <c r="AB46" s="15"/>
      <c r="AC46" s="15"/>
      <c r="AE46" s="9"/>
    </row>
    <row r="47" spans="1:31" ht="15.75" customHeight="1">
      <c r="A47" s="16"/>
      <c r="B47" s="17"/>
      <c r="C47" s="18" t="s">
        <v>47</v>
      </c>
      <c r="D47" s="415">
        <v>8174</v>
      </c>
      <c r="E47" s="416">
        <v>12.1</v>
      </c>
      <c r="F47" s="417">
        <v>1767</v>
      </c>
      <c r="G47" s="416">
        <v>28.1</v>
      </c>
      <c r="H47" s="417">
        <v>10890</v>
      </c>
      <c r="I47" s="416">
        <f t="shared" si="0"/>
        <v>33.22730609248838</v>
      </c>
      <c r="J47" s="417">
        <v>2653</v>
      </c>
      <c r="K47" s="416">
        <f t="shared" si="1"/>
        <v>50.14148273910583</v>
      </c>
      <c r="L47" s="417">
        <v>16870</v>
      </c>
      <c r="M47" s="416">
        <f t="shared" si="12"/>
        <v>54.9127640036731</v>
      </c>
      <c r="N47" s="417">
        <v>4570</v>
      </c>
      <c r="O47" s="416">
        <f t="shared" si="13"/>
        <v>72.25782133433849</v>
      </c>
      <c r="P47" s="417">
        <v>20814</v>
      </c>
      <c r="Q47" s="416">
        <f t="shared" si="14"/>
        <v>23.378778897451095</v>
      </c>
      <c r="R47" s="417">
        <v>6197</v>
      </c>
      <c r="S47" s="416">
        <f t="shared" si="2"/>
        <v>35.60175054704595</v>
      </c>
      <c r="T47" s="421">
        <v>23032</v>
      </c>
      <c r="U47" s="422">
        <f t="shared" si="3"/>
        <v>10.656289036225617</v>
      </c>
      <c r="V47" s="421">
        <v>7009</v>
      </c>
      <c r="W47" s="416">
        <f t="shared" si="4"/>
        <v>13.103114410198483</v>
      </c>
      <c r="X47" s="421">
        <v>24688</v>
      </c>
      <c r="Y47" s="416">
        <v>7.2</v>
      </c>
      <c r="Z47" s="421">
        <v>7715</v>
      </c>
      <c r="AA47" s="416">
        <f t="shared" si="5"/>
        <v>10.072763589670425</v>
      </c>
      <c r="AB47" s="15"/>
      <c r="AC47" s="15"/>
      <c r="AE47" s="9"/>
    </row>
    <row r="48" spans="1:31" ht="15.75" customHeight="1">
      <c r="A48" s="16"/>
      <c r="B48" s="40"/>
      <c r="C48" s="41"/>
      <c r="D48" s="418"/>
      <c r="E48" s="416"/>
      <c r="F48" s="419"/>
      <c r="G48" s="416"/>
      <c r="H48" s="419"/>
      <c r="I48" s="416"/>
      <c r="J48" s="419"/>
      <c r="K48" s="416"/>
      <c r="L48" s="419"/>
      <c r="M48" s="416"/>
      <c r="N48" s="419"/>
      <c r="O48" s="416"/>
      <c r="P48" s="419"/>
      <c r="Q48" s="416"/>
      <c r="R48" s="419"/>
      <c r="S48" s="416"/>
      <c r="T48" s="421"/>
      <c r="U48" s="422"/>
      <c r="V48" s="421"/>
      <c r="W48" s="416"/>
      <c r="X48" s="421"/>
      <c r="Y48" s="416"/>
      <c r="Z48" s="421"/>
      <c r="AA48" s="416"/>
      <c r="AB48" s="15"/>
      <c r="AC48" s="15"/>
      <c r="AE48" s="9"/>
    </row>
    <row r="49" spans="1:31" s="348" customFormat="1" ht="15.75" customHeight="1">
      <c r="A49" s="355"/>
      <c r="B49" s="492" t="s">
        <v>48</v>
      </c>
      <c r="C49" s="493"/>
      <c r="D49" s="420">
        <f>SUM(D50:D53)</f>
        <v>50761</v>
      </c>
      <c r="E49" s="346">
        <v>-7.5</v>
      </c>
      <c r="F49" s="362">
        <f>SUM(F50:F53)</f>
        <v>11028</v>
      </c>
      <c r="G49" s="346">
        <v>-0.4</v>
      </c>
      <c r="H49" s="362">
        <f>SUM(H50:H53)</f>
        <v>48430</v>
      </c>
      <c r="I49" s="346">
        <f t="shared" si="0"/>
        <v>-4.59210811449735</v>
      </c>
      <c r="J49" s="362">
        <f>SUM(J50:J53)</f>
        <v>11212</v>
      </c>
      <c r="K49" s="346">
        <f t="shared" si="1"/>
        <v>1.66848023213638</v>
      </c>
      <c r="L49" s="362">
        <f>SUM(L50:L53)</f>
        <v>48012</v>
      </c>
      <c r="M49" s="346">
        <f>100*(L49-H49)/H49</f>
        <v>-0.8631013834400165</v>
      </c>
      <c r="N49" s="362">
        <f>SUM(N50:N53)</f>
        <v>11495</v>
      </c>
      <c r="O49" s="346">
        <f>100*(N49-J49)/J49</f>
        <v>2.5240813414199073</v>
      </c>
      <c r="P49" s="362">
        <f>SUM(P50:P53)</f>
        <v>47751</v>
      </c>
      <c r="Q49" s="346">
        <f>100*(P49-L49)/L49</f>
        <v>-0.543614096475881</v>
      </c>
      <c r="R49" s="362">
        <f>SUM(R50:R53)</f>
        <v>11751</v>
      </c>
      <c r="S49" s="346">
        <f t="shared" si="2"/>
        <v>2.2270552414093086</v>
      </c>
      <c r="T49" s="362">
        <f>SUM(T50:T53)</f>
        <v>47134</v>
      </c>
      <c r="U49" s="429">
        <f t="shared" si="3"/>
        <v>-1.292119536763628</v>
      </c>
      <c r="V49" s="362">
        <f>SUM(V50:V53)</f>
        <v>11803</v>
      </c>
      <c r="W49" s="346">
        <f t="shared" si="4"/>
        <v>0.442515530593141</v>
      </c>
      <c r="X49" s="362">
        <f>SUM(X50:X53)</f>
        <v>45679</v>
      </c>
      <c r="Y49" s="346">
        <v>-3.1</v>
      </c>
      <c r="Z49" s="362">
        <f>SUM(Z50:Z53)</f>
        <v>12506</v>
      </c>
      <c r="AA49" s="346">
        <f t="shared" si="5"/>
        <v>5.956112852664577</v>
      </c>
      <c r="AB49" s="347"/>
      <c r="AC49" s="347"/>
      <c r="AE49" s="349"/>
    </row>
    <row r="50" spans="1:31" ht="15.75" customHeight="1">
      <c r="A50" s="16"/>
      <c r="B50" s="17"/>
      <c r="C50" s="18" t="s">
        <v>49</v>
      </c>
      <c r="D50" s="415">
        <v>14688</v>
      </c>
      <c r="E50" s="416">
        <v>-7.4</v>
      </c>
      <c r="F50" s="417">
        <v>3248</v>
      </c>
      <c r="G50" s="416">
        <v>-1.3</v>
      </c>
      <c r="H50" s="417">
        <v>13883</v>
      </c>
      <c r="I50" s="416">
        <f t="shared" si="0"/>
        <v>-5.480664488017429</v>
      </c>
      <c r="J50" s="417">
        <v>3271</v>
      </c>
      <c r="K50" s="416">
        <f t="shared" si="1"/>
        <v>0.708128078817734</v>
      </c>
      <c r="L50" s="417">
        <v>13514</v>
      </c>
      <c r="M50" s="416">
        <f>100*(L50-H50)/H50</f>
        <v>-2.6579269610314773</v>
      </c>
      <c r="N50" s="417">
        <v>3269</v>
      </c>
      <c r="O50" s="416">
        <f>100*(N50-J50)/J50</f>
        <v>-0.06114338122898196</v>
      </c>
      <c r="P50" s="417">
        <v>13241</v>
      </c>
      <c r="Q50" s="416">
        <f>100*(P50-L50)/L50</f>
        <v>-2.020127275418085</v>
      </c>
      <c r="R50" s="417">
        <v>3276</v>
      </c>
      <c r="S50" s="416">
        <f t="shared" si="2"/>
        <v>0.21413276231263384</v>
      </c>
      <c r="T50" s="421">
        <v>12584</v>
      </c>
      <c r="U50" s="422">
        <f t="shared" si="3"/>
        <v>-4.961860886639982</v>
      </c>
      <c r="V50" s="421">
        <v>3242</v>
      </c>
      <c r="W50" s="416">
        <f t="shared" si="4"/>
        <v>-1.037851037851038</v>
      </c>
      <c r="X50" s="421">
        <v>11594</v>
      </c>
      <c r="Y50" s="416">
        <v>-7.9</v>
      </c>
      <c r="Z50" s="421">
        <v>3259</v>
      </c>
      <c r="AA50" s="416">
        <f t="shared" si="5"/>
        <v>0.5243676742751388</v>
      </c>
      <c r="AB50" s="15"/>
      <c r="AC50" s="15"/>
      <c r="AE50" s="9"/>
    </row>
    <row r="51" spans="1:31" ht="15.75" customHeight="1">
      <c r="A51" s="16"/>
      <c r="B51" s="17"/>
      <c r="C51" s="18" t="s">
        <v>50</v>
      </c>
      <c r="D51" s="415">
        <v>8563</v>
      </c>
      <c r="E51" s="416">
        <v>-9.1</v>
      </c>
      <c r="F51" s="417">
        <v>1806</v>
      </c>
      <c r="G51" s="416">
        <v>-1</v>
      </c>
      <c r="H51" s="417">
        <v>8004</v>
      </c>
      <c r="I51" s="416">
        <f t="shared" si="0"/>
        <v>-6.528085951185332</v>
      </c>
      <c r="J51" s="417">
        <v>1838</v>
      </c>
      <c r="K51" s="416">
        <f t="shared" si="1"/>
        <v>1.7718715393133997</v>
      </c>
      <c r="L51" s="417">
        <v>8010</v>
      </c>
      <c r="M51" s="416">
        <f>100*(L51-H51)/H51</f>
        <v>0.07496251874062969</v>
      </c>
      <c r="N51" s="417">
        <v>1959</v>
      </c>
      <c r="O51" s="416">
        <f>100*(N51-J51)/J51</f>
        <v>6.5832426550598475</v>
      </c>
      <c r="P51" s="417">
        <v>7921</v>
      </c>
      <c r="Q51" s="416">
        <f>100*(P51-L51)/L51</f>
        <v>-1.1111111111111112</v>
      </c>
      <c r="R51" s="417">
        <v>1993</v>
      </c>
      <c r="S51" s="416">
        <f t="shared" si="2"/>
        <v>1.7355793772332824</v>
      </c>
      <c r="T51" s="421">
        <v>7994</v>
      </c>
      <c r="U51" s="422">
        <f t="shared" si="3"/>
        <v>0.9216008079787905</v>
      </c>
      <c r="V51" s="421">
        <v>2008</v>
      </c>
      <c r="W51" s="416">
        <f t="shared" si="4"/>
        <v>0.7526342197691922</v>
      </c>
      <c r="X51" s="421">
        <v>7706</v>
      </c>
      <c r="Y51" s="416">
        <v>-3.6</v>
      </c>
      <c r="Z51" s="421">
        <v>2007</v>
      </c>
      <c r="AA51" s="423">
        <f t="shared" si="5"/>
        <v>-0.049800796812749</v>
      </c>
      <c r="AB51" s="15"/>
      <c r="AC51" s="15"/>
      <c r="AE51" s="9"/>
    </row>
    <row r="52" spans="1:31" ht="15.75" customHeight="1">
      <c r="A52" s="16"/>
      <c r="B52" s="17"/>
      <c r="C52" s="18" t="s">
        <v>51</v>
      </c>
      <c r="D52" s="415">
        <v>18109</v>
      </c>
      <c r="E52" s="416">
        <v>-7.4</v>
      </c>
      <c r="F52" s="417">
        <v>4008</v>
      </c>
      <c r="G52" s="416">
        <v>-1.1</v>
      </c>
      <c r="H52" s="417">
        <v>17440</v>
      </c>
      <c r="I52" s="416">
        <f t="shared" si="0"/>
        <v>-3.694295654094649</v>
      </c>
      <c r="J52" s="417">
        <v>4052</v>
      </c>
      <c r="K52" s="416">
        <f t="shared" si="1"/>
        <v>1.0978043912175648</v>
      </c>
      <c r="L52" s="417">
        <v>17407</v>
      </c>
      <c r="M52" s="416">
        <f>100*(L52-H52)/H52</f>
        <v>-0.18922018348623854</v>
      </c>
      <c r="N52" s="417">
        <v>4158</v>
      </c>
      <c r="O52" s="416">
        <f>100*(N52-J52)/J52</f>
        <v>2.6159921026653503</v>
      </c>
      <c r="P52" s="417">
        <v>17395</v>
      </c>
      <c r="Q52" s="416">
        <f>100*(P52-L52)/L52</f>
        <v>-0.06893778365025564</v>
      </c>
      <c r="R52" s="417">
        <v>4289</v>
      </c>
      <c r="S52" s="416">
        <f t="shared" si="2"/>
        <v>3.1505531505531508</v>
      </c>
      <c r="T52" s="421">
        <v>17244</v>
      </c>
      <c r="U52" s="422">
        <f t="shared" si="3"/>
        <v>-0.8680655360735844</v>
      </c>
      <c r="V52" s="421">
        <v>4314</v>
      </c>
      <c r="W52" s="416">
        <f t="shared" si="4"/>
        <v>0.5828864537188155</v>
      </c>
      <c r="X52" s="421">
        <v>17188</v>
      </c>
      <c r="Y52" s="416">
        <v>-0.3</v>
      </c>
      <c r="Z52" s="421">
        <v>4789</v>
      </c>
      <c r="AA52" s="416">
        <f t="shared" si="5"/>
        <v>11.010662957811775</v>
      </c>
      <c r="AB52" s="15"/>
      <c r="AC52" s="15"/>
      <c r="AE52" s="9"/>
    </row>
    <row r="53" spans="1:31" ht="15.75" customHeight="1">
      <c r="A53" s="16"/>
      <c r="B53" s="17"/>
      <c r="C53" s="18" t="s">
        <v>52</v>
      </c>
      <c r="D53" s="415">
        <v>9401</v>
      </c>
      <c r="E53" s="416">
        <v>-6.6</v>
      </c>
      <c r="F53" s="417">
        <v>1966</v>
      </c>
      <c r="G53" s="416">
        <v>3</v>
      </c>
      <c r="H53" s="417">
        <v>9103</v>
      </c>
      <c r="I53" s="416">
        <f t="shared" si="0"/>
        <v>-3.169875545154771</v>
      </c>
      <c r="J53" s="417">
        <v>2051</v>
      </c>
      <c r="K53" s="416">
        <f t="shared" si="1"/>
        <v>4.323499491353001</v>
      </c>
      <c r="L53" s="417">
        <v>9081</v>
      </c>
      <c r="M53" s="416">
        <f>100*(L53-H53)/H53</f>
        <v>-0.24167856750521807</v>
      </c>
      <c r="N53" s="417">
        <v>2109</v>
      </c>
      <c r="O53" s="416">
        <f>100*(N53-J53)/J53</f>
        <v>2.8278888347147735</v>
      </c>
      <c r="P53" s="417">
        <v>9194</v>
      </c>
      <c r="Q53" s="416">
        <f>100*(P53-L53)/L53</f>
        <v>1.2443563484197775</v>
      </c>
      <c r="R53" s="417">
        <v>2193</v>
      </c>
      <c r="S53" s="416">
        <f t="shared" si="2"/>
        <v>3.9829302987197726</v>
      </c>
      <c r="T53" s="421">
        <v>9312</v>
      </c>
      <c r="U53" s="422">
        <f t="shared" si="3"/>
        <v>1.2834457254731346</v>
      </c>
      <c r="V53" s="421">
        <v>2239</v>
      </c>
      <c r="W53" s="416">
        <f t="shared" si="4"/>
        <v>2.097583219334245</v>
      </c>
      <c r="X53" s="421">
        <v>9191</v>
      </c>
      <c r="Y53" s="416">
        <v>-1.3</v>
      </c>
      <c r="Z53" s="421">
        <v>2451</v>
      </c>
      <c r="AA53" s="416">
        <f t="shared" si="5"/>
        <v>9.46851272889683</v>
      </c>
      <c r="AB53" s="15"/>
      <c r="AC53" s="15"/>
      <c r="AE53" s="9"/>
    </row>
    <row r="54" spans="1:31" ht="15.75" customHeight="1">
      <c r="A54" s="16"/>
      <c r="B54" s="17"/>
      <c r="C54" s="18"/>
      <c r="D54" s="418"/>
      <c r="E54" s="416"/>
      <c r="F54" s="419"/>
      <c r="G54" s="416"/>
      <c r="H54" s="419"/>
      <c r="I54" s="416"/>
      <c r="J54" s="419"/>
      <c r="K54" s="416"/>
      <c r="L54" s="419"/>
      <c r="M54" s="416"/>
      <c r="N54" s="419"/>
      <c r="O54" s="416"/>
      <c r="P54" s="419"/>
      <c r="Q54" s="416"/>
      <c r="R54" s="419"/>
      <c r="S54" s="416"/>
      <c r="T54" s="421"/>
      <c r="U54" s="422"/>
      <c r="V54" s="421"/>
      <c r="W54" s="416"/>
      <c r="X54" s="421"/>
      <c r="Y54" s="416"/>
      <c r="Z54" s="421"/>
      <c r="AA54" s="416"/>
      <c r="AB54" s="15"/>
      <c r="AC54" s="15"/>
      <c r="AE54" s="9"/>
    </row>
    <row r="55" spans="1:31" s="348" customFormat="1" ht="15.75" customHeight="1">
      <c r="A55" s="355"/>
      <c r="B55" s="492" t="s">
        <v>53</v>
      </c>
      <c r="C55" s="493"/>
      <c r="D55" s="420">
        <f>SUM(D56:D61)</f>
        <v>46450</v>
      </c>
      <c r="E55" s="346">
        <v>-5.1</v>
      </c>
      <c r="F55" s="362">
        <f>SUM(F56:F61)</f>
        <v>9998</v>
      </c>
      <c r="G55" s="346">
        <v>1.2</v>
      </c>
      <c r="H55" s="362">
        <f>SUM(H56:H61)</f>
        <v>43629</v>
      </c>
      <c r="I55" s="346">
        <f t="shared" si="0"/>
        <v>-6.073196986006459</v>
      </c>
      <c r="J55" s="362">
        <f>SUM(J56:J61)</f>
        <v>10067</v>
      </c>
      <c r="K55" s="346">
        <f t="shared" si="1"/>
        <v>0.6901380276055211</v>
      </c>
      <c r="L55" s="362">
        <f>SUM(L56:L61)</f>
        <v>42713</v>
      </c>
      <c r="M55" s="346">
        <f aca="true" t="shared" si="15" ref="M55:M61">100*(L55-H55)/H55</f>
        <v>-2.0995209608288063</v>
      </c>
      <c r="N55" s="362">
        <f>SUM(N56:N61)</f>
        <v>10193</v>
      </c>
      <c r="O55" s="346">
        <f aca="true" t="shared" si="16" ref="O55:O61">100*(N55-J55)/J55</f>
        <v>1.251614184960763</v>
      </c>
      <c r="P55" s="362">
        <f>SUM(P56:P61)</f>
        <v>42026</v>
      </c>
      <c r="Q55" s="346">
        <f aca="true" t="shared" si="17" ref="Q55:Q61">100*(P55-L55)/L55</f>
        <v>-1.6084096176807998</v>
      </c>
      <c r="R55" s="362">
        <f>SUM(R56:R61)</f>
        <v>10307</v>
      </c>
      <c r="S55" s="346">
        <f t="shared" si="2"/>
        <v>1.1184145982537035</v>
      </c>
      <c r="T55" s="362">
        <f>SUM(T56:T61)</f>
        <v>41391</v>
      </c>
      <c r="U55" s="429">
        <f t="shared" si="3"/>
        <v>-1.5109693998953029</v>
      </c>
      <c r="V55" s="362">
        <f>SUM(V56:V61)</f>
        <v>10353</v>
      </c>
      <c r="W55" s="346">
        <f t="shared" si="4"/>
        <v>0.4462986319976715</v>
      </c>
      <c r="X55" s="362">
        <f>SUM(X56:X61)</f>
        <v>39267</v>
      </c>
      <c r="Y55" s="346">
        <v>-5.1</v>
      </c>
      <c r="Z55" s="362">
        <f>SUM(Z56:Z61)</f>
        <v>10328</v>
      </c>
      <c r="AA55" s="346">
        <f t="shared" si="5"/>
        <v>-0.24147590070510963</v>
      </c>
      <c r="AB55" s="347"/>
      <c r="AC55" s="347"/>
      <c r="AE55" s="349"/>
    </row>
    <row r="56" spans="1:31" ht="15.75" customHeight="1">
      <c r="A56" s="16"/>
      <c r="B56" s="17"/>
      <c r="C56" s="18" t="s">
        <v>54</v>
      </c>
      <c r="D56" s="415">
        <v>6898</v>
      </c>
      <c r="E56" s="416">
        <v>2.3</v>
      </c>
      <c r="F56" s="417">
        <v>1495</v>
      </c>
      <c r="G56" s="416">
        <v>6</v>
      </c>
      <c r="H56" s="417">
        <v>6587</v>
      </c>
      <c r="I56" s="416">
        <f t="shared" si="0"/>
        <v>-4.508553203827196</v>
      </c>
      <c r="J56" s="417">
        <v>1531</v>
      </c>
      <c r="K56" s="416">
        <f t="shared" si="1"/>
        <v>2.408026755852843</v>
      </c>
      <c r="L56" s="417">
        <v>6578</v>
      </c>
      <c r="M56" s="416">
        <f t="shared" si="15"/>
        <v>-0.1366327614999241</v>
      </c>
      <c r="N56" s="417">
        <v>1581</v>
      </c>
      <c r="O56" s="416">
        <f t="shared" si="16"/>
        <v>3.2658393207054215</v>
      </c>
      <c r="P56" s="417">
        <v>6543</v>
      </c>
      <c r="Q56" s="416">
        <f t="shared" si="17"/>
        <v>-0.5320766190331407</v>
      </c>
      <c r="R56" s="417">
        <v>1587</v>
      </c>
      <c r="S56" s="416">
        <f t="shared" si="2"/>
        <v>0.3795066413662239</v>
      </c>
      <c r="T56" s="421">
        <v>6567</v>
      </c>
      <c r="U56" s="422">
        <f t="shared" si="3"/>
        <v>0.36680421824850984</v>
      </c>
      <c r="V56" s="421">
        <v>1624</v>
      </c>
      <c r="W56" s="416">
        <f t="shared" si="4"/>
        <v>2.3314429741650913</v>
      </c>
      <c r="X56" s="421">
        <v>6452</v>
      </c>
      <c r="Y56" s="416">
        <v>-1.8</v>
      </c>
      <c r="Z56" s="421">
        <v>1619</v>
      </c>
      <c r="AA56" s="416">
        <f t="shared" si="5"/>
        <v>-0.3078817733990148</v>
      </c>
      <c r="AB56" s="15"/>
      <c r="AC56" s="15"/>
      <c r="AE56" s="9"/>
    </row>
    <row r="57" spans="1:31" ht="15.75" customHeight="1">
      <c r="A57" s="16"/>
      <c r="B57" s="17"/>
      <c r="C57" s="18" t="s">
        <v>55</v>
      </c>
      <c r="D57" s="415">
        <v>6802</v>
      </c>
      <c r="E57" s="416">
        <v>-5.5</v>
      </c>
      <c r="F57" s="417">
        <v>1443</v>
      </c>
      <c r="G57" s="416">
        <v>0.7</v>
      </c>
      <c r="H57" s="417">
        <v>6480</v>
      </c>
      <c r="I57" s="416">
        <f t="shared" si="0"/>
        <v>-4.73390179359012</v>
      </c>
      <c r="J57" s="417">
        <v>1518</v>
      </c>
      <c r="K57" s="416">
        <f t="shared" si="1"/>
        <v>5.197505197505198</v>
      </c>
      <c r="L57" s="417">
        <v>6508</v>
      </c>
      <c r="M57" s="416">
        <f t="shared" si="15"/>
        <v>0.43209876543209874</v>
      </c>
      <c r="N57" s="417">
        <v>1540</v>
      </c>
      <c r="O57" s="416">
        <f t="shared" si="16"/>
        <v>1.4492753623188406</v>
      </c>
      <c r="P57" s="417">
        <v>6358</v>
      </c>
      <c r="Q57" s="416">
        <f t="shared" si="17"/>
        <v>-2.3048555623847573</v>
      </c>
      <c r="R57" s="417">
        <v>1563</v>
      </c>
      <c r="S57" s="416">
        <f t="shared" si="2"/>
        <v>1.4935064935064934</v>
      </c>
      <c r="T57" s="421">
        <v>6230</v>
      </c>
      <c r="U57" s="422">
        <f t="shared" si="3"/>
        <v>-2.0132117017930167</v>
      </c>
      <c r="V57" s="421">
        <v>1567</v>
      </c>
      <c r="W57" s="416">
        <f t="shared" si="4"/>
        <v>0.2559181062060141</v>
      </c>
      <c r="X57" s="421">
        <v>5922</v>
      </c>
      <c r="Y57" s="416">
        <v>-4.9</v>
      </c>
      <c r="Z57" s="421">
        <v>1550</v>
      </c>
      <c r="AA57" s="416">
        <f t="shared" si="5"/>
        <v>-1.0848755583918315</v>
      </c>
      <c r="AB57" s="15"/>
      <c r="AC57" s="15"/>
      <c r="AE57" s="9"/>
    </row>
    <row r="58" spans="1:31" ht="15.75" customHeight="1">
      <c r="A58" s="16"/>
      <c r="B58" s="17"/>
      <c r="C58" s="18" t="s">
        <v>56</v>
      </c>
      <c r="D58" s="415">
        <v>10554</v>
      </c>
      <c r="E58" s="416">
        <v>-6.6</v>
      </c>
      <c r="F58" s="417">
        <v>2291</v>
      </c>
      <c r="G58" s="416">
        <v>0</v>
      </c>
      <c r="H58" s="417">
        <v>9642</v>
      </c>
      <c r="I58" s="416">
        <f t="shared" si="0"/>
        <v>-8.641273450824333</v>
      </c>
      <c r="J58" s="417">
        <v>2238</v>
      </c>
      <c r="K58" s="416">
        <f t="shared" si="1"/>
        <v>-2.3134002618943694</v>
      </c>
      <c r="L58" s="417">
        <v>9357</v>
      </c>
      <c r="M58" s="416">
        <f t="shared" si="15"/>
        <v>-2.955818294959552</v>
      </c>
      <c r="N58" s="417">
        <v>2247</v>
      </c>
      <c r="O58" s="416">
        <f t="shared" si="16"/>
        <v>0.40214477211796246</v>
      </c>
      <c r="P58" s="417">
        <v>9086</v>
      </c>
      <c r="Q58" s="416">
        <f t="shared" si="17"/>
        <v>-2.89622742331944</v>
      </c>
      <c r="R58" s="417">
        <v>2248</v>
      </c>
      <c r="S58" s="416">
        <f t="shared" si="2"/>
        <v>0.04450378282153983</v>
      </c>
      <c r="T58" s="421">
        <v>8855</v>
      </c>
      <c r="U58" s="422">
        <f t="shared" si="3"/>
        <v>-2.542372881355932</v>
      </c>
      <c r="V58" s="421">
        <v>2243</v>
      </c>
      <c r="W58" s="416">
        <f t="shared" si="4"/>
        <v>-0.22241992882562278</v>
      </c>
      <c r="X58" s="421">
        <v>8357</v>
      </c>
      <c r="Y58" s="416">
        <v>-5.6</v>
      </c>
      <c r="Z58" s="421">
        <v>2211</v>
      </c>
      <c r="AA58" s="416">
        <f t="shared" si="5"/>
        <v>-1.4266607222469907</v>
      </c>
      <c r="AB58" s="15"/>
      <c r="AC58" s="15"/>
      <c r="AE58" s="9"/>
    </row>
    <row r="59" spans="1:31" ht="15.75" customHeight="1">
      <c r="A59" s="16"/>
      <c r="B59" s="17"/>
      <c r="C59" s="18" t="s">
        <v>57</v>
      </c>
      <c r="D59" s="415">
        <v>11080</v>
      </c>
      <c r="E59" s="416">
        <v>-4.7</v>
      </c>
      <c r="F59" s="417">
        <v>2327</v>
      </c>
      <c r="G59" s="416">
        <v>1</v>
      </c>
      <c r="H59" s="417">
        <v>10576</v>
      </c>
      <c r="I59" s="416">
        <f t="shared" si="0"/>
        <v>-4.548736462093863</v>
      </c>
      <c r="J59" s="417">
        <v>2373</v>
      </c>
      <c r="K59" s="416">
        <f t="shared" si="1"/>
        <v>1.9767941555651052</v>
      </c>
      <c r="L59" s="417">
        <v>10136</v>
      </c>
      <c r="M59" s="416">
        <f t="shared" si="15"/>
        <v>-4.16036308623298</v>
      </c>
      <c r="N59" s="417">
        <v>2374</v>
      </c>
      <c r="O59" s="416">
        <f t="shared" si="16"/>
        <v>0.04214075010535188</v>
      </c>
      <c r="P59" s="417">
        <v>10134</v>
      </c>
      <c r="Q59" s="423">
        <f t="shared" si="17"/>
        <v>-0.01973164956590371</v>
      </c>
      <c r="R59" s="417">
        <v>2473</v>
      </c>
      <c r="S59" s="416">
        <f t="shared" si="2"/>
        <v>4.1701769165964615</v>
      </c>
      <c r="T59" s="421">
        <v>10024</v>
      </c>
      <c r="U59" s="422">
        <f t="shared" si="3"/>
        <v>-1.085454904282613</v>
      </c>
      <c r="V59" s="421">
        <v>2477</v>
      </c>
      <c r="W59" s="416">
        <f t="shared" si="4"/>
        <v>0.16174686615446826</v>
      </c>
      <c r="X59" s="421">
        <v>9323</v>
      </c>
      <c r="Y59" s="416">
        <v>-7</v>
      </c>
      <c r="Z59" s="421">
        <v>2483</v>
      </c>
      <c r="AA59" s="416">
        <f t="shared" si="5"/>
        <v>0.24222850222042794</v>
      </c>
      <c r="AB59" s="15"/>
      <c r="AC59" s="15"/>
      <c r="AE59" s="9"/>
    </row>
    <row r="60" spans="1:31" ht="15.75" customHeight="1">
      <c r="A60" s="16"/>
      <c r="B60" s="17"/>
      <c r="C60" s="18" t="s">
        <v>58</v>
      </c>
      <c r="D60" s="415">
        <v>4622</v>
      </c>
      <c r="E60" s="416">
        <v>-15.3</v>
      </c>
      <c r="F60" s="417">
        <v>1047</v>
      </c>
      <c r="G60" s="416">
        <v>-6.4</v>
      </c>
      <c r="H60" s="417">
        <v>4219</v>
      </c>
      <c r="I60" s="416">
        <f t="shared" si="0"/>
        <v>-8.719169190826483</v>
      </c>
      <c r="J60" s="417">
        <v>981</v>
      </c>
      <c r="K60" s="416">
        <f t="shared" si="1"/>
        <v>-6.303724928366762</v>
      </c>
      <c r="L60" s="417">
        <v>4139</v>
      </c>
      <c r="M60" s="416">
        <f t="shared" si="15"/>
        <v>-1.8961839298411947</v>
      </c>
      <c r="N60" s="417">
        <v>973</v>
      </c>
      <c r="O60" s="416">
        <f t="shared" si="16"/>
        <v>-0.8154943934760448</v>
      </c>
      <c r="P60" s="417">
        <v>3922</v>
      </c>
      <c r="Q60" s="416">
        <f t="shared" si="17"/>
        <v>-5.242812273496013</v>
      </c>
      <c r="R60" s="417">
        <v>949</v>
      </c>
      <c r="S60" s="416">
        <f t="shared" si="2"/>
        <v>-2.4665981500513876</v>
      </c>
      <c r="T60" s="421">
        <v>3911</v>
      </c>
      <c r="U60" s="422">
        <f t="shared" si="3"/>
        <v>-0.2804691483936767</v>
      </c>
      <c r="V60" s="421">
        <v>948</v>
      </c>
      <c r="W60" s="416">
        <f t="shared" si="4"/>
        <v>-0.1053740779768177</v>
      </c>
      <c r="X60" s="421">
        <v>3780</v>
      </c>
      <c r="Y60" s="416">
        <v>-3.3</v>
      </c>
      <c r="Z60" s="421">
        <v>956</v>
      </c>
      <c r="AA60" s="416">
        <f t="shared" si="5"/>
        <v>0.8438818565400844</v>
      </c>
      <c r="AB60" s="15"/>
      <c r="AC60" s="15"/>
      <c r="AE60" s="9"/>
    </row>
    <row r="61" spans="1:31" ht="15.75" customHeight="1">
      <c r="A61" s="16"/>
      <c r="B61" s="17"/>
      <c r="C61" s="18" t="s">
        <v>59</v>
      </c>
      <c r="D61" s="415">
        <v>6494</v>
      </c>
      <c r="E61" s="416">
        <v>-2</v>
      </c>
      <c r="F61" s="417">
        <v>1395</v>
      </c>
      <c r="G61" s="416">
        <v>5.4</v>
      </c>
      <c r="H61" s="417">
        <v>6125</v>
      </c>
      <c r="I61" s="416">
        <f t="shared" si="0"/>
        <v>-5.682168155220204</v>
      </c>
      <c r="J61" s="417">
        <v>1426</v>
      </c>
      <c r="K61" s="416">
        <f t="shared" si="1"/>
        <v>2.2222222222222223</v>
      </c>
      <c r="L61" s="417">
        <v>5995</v>
      </c>
      <c r="M61" s="416">
        <f t="shared" si="15"/>
        <v>-2.122448979591837</v>
      </c>
      <c r="N61" s="417">
        <v>1478</v>
      </c>
      <c r="O61" s="416">
        <f t="shared" si="16"/>
        <v>3.6465638148667603</v>
      </c>
      <c r="P61" s="417">
        <v>5983</v>
      </c>
      <c r="Q61" s="416">
        <f t="shared" si="17"/>
        <v>-0.20016680567139283</v>
      </c>
      <c r="R61" s="417">
        <v>1487</v>
      </c>
      <c r="S61" s="416">
        <f t="shared" si="2"/>
        <v>0.6089309878213802</v>
      </c>
      <c r="T61" s="421">
        <v>5804</v>
      </c>
      <c r="U61" s="422">
        <f t="shared" si="3"/>
        <v>-2.9918101286979777</v>
      </c>
      <c r="V61" s="421">
        <v>1494</v>
      </c>
      <c r="W61" s="416">
        <f t="shared" si="4"/>
        <v>0.47074646940147946</v>
      </c>
      <c r="X61" s="421">
        <v>5433</v>
      </c>
      <c r="Y61" s="416">
        <v>-6.4</v>
      </c>
      <c r="Z61" s="421">
        <v>1509</v>
      </c>
      <c r="AA61" s="416">
        <f t="shared" si="5"/>
        <v>1.0040160642570282</v>
      </c>
      <c r="AB61" s="15"/>
      <c r="AC61" s="15"/>
      <c r="AE61" s="9"/>
    </row>
    <row r="62" spans="1:31" ht="19.5" customHeight="1">
      <c r="A62" s="16"/>
      <c r="B62" s="17"/>
      <c r="C62" s="18"/>
      <c r="D62" s="418"/>
      <c r="E62" s="416"/>
      <c r="F62" s="419"/>
      <c r="G62" s="416"/>
      <c r="H62" s="419"/>
      <c r="I62" s="416"/>
      <c r="J62" s="419"/>
      <c r="K62" s="416"/>
      <c r="L62" s="419"/>
      <c r="M62" s="416"/>
      <c r="N62" s="419"/>
      <c r="O62" s="416"/>
      <c r="P62" s="419"/>
      <c r="Q62" s="416"/>
      <c r="R62" s="419"/>
      <c r="S62" s="416"/>
      <c r="T62" s="421"/>
      <c r="U62" s="422"/>
      <c r="V62" s="421"/>
      <c r="W62" s="416"/>
      <c r="X62" s="421"/>
      <c r="Y62" s="416"/>
      <c r="Z62" s="421"/>
      <c r="AA62" s="416"/>
      <c r="AB62" s="15"/>
      <c r="AC62" s="15"/>
      <c r="AE62" s="9"/>
    </row>
    <row r="63" spans="1:31" s="348" customFormat="1" ht="15.75" customHeight="1">
      <c r="A63" s="355"/>
      <c r="B63" s="492" t="s">
        <v>60</v>
      </c>
      <c r="C63" s="493"/>
      <c r="D63" s="420">
        <f>SUM(D64:D67)</f>
        <v>57423</v>
      </c>
      <c r="E63" s="346">
        <v>-10.4</v>
      </c>
      <c r="F63" s="362">
        <f>SUM(F64:F67)</f>
        <v>13154</v>
      </c>
      <c r="G63" s="346">
        <v>-1.8</v>
      </c>
      <c r="H63" s="362">
        <f>SUM(H64:H67)</f>
        <v>52796</v>
      </c>
      <c r="I63" s="346">
        <f t="shared" si="0"/>
        <v>-8.05774689584313</v>
      </c>
      <c r="J63" s="362">
        <f>SUM(J64:J67)</f>
        <v>12974</v>
      </c>
      <c r="K63" s="346">
        <f t="shared" si="1"/>
        <v>-1.3684050478941767</v>
      </c>
      <c r="L63" s="362">
        <f>SUM(L64:L67)</f>
        <v>49772</v>
      </c>
      <c r="M63" s="346">
        <f>100*(L63-H63)/H63</f>
        <v>-5.727706644442761</v>
      </c>
      <c r="N63" s="362">
        <f>SUM(N64:N67)</f>
        <v>13042</v>
      </c>
      <c r="O63" s="346">
        <f>100*(N63-J63)/J63</f>
        <v>0.5241251734237706</v>
      </c>
      <c r="P63" s="362">
        <f>SUM(P64:P67)</f>
        <v>47501</v>
      </c>
      <c r="Q63" s="346">
        <f>100*(P63-L63)/L63</f>
        <v>-4.562806397171101</v>
      </c>
      <c r="R63" s="362">
        <f>SUM(R64:R67)</f>
        <v>12956</v>
      </c>
      <c r="S63" s="346">
        <f t="shared" si="2"/>
        <v>-0.659408066247508</v>
      </c>
      <c r="T63" s="362">
        <f>SUM(T64:T67)</f>
        <v>45394</v>
      </c>
      <c r="U63" s="429">
        <f t="shared" si="3"/>
        <v>-4.4356960906086185</v>
      </c>
      <c r="V63" s="362">
        <f>SUM(V64:V67)</f>
        <v>12828</v>
      </c>
      <c r="W63" s="346">
        <f t="shared" si="4"/>
        <v>-0.9879592466810744</v>
      </c>
      <c r="X63" s="362">
        <f>SUM(X64:X67)</f>
        <v>41978</v>
      </c>
      <c r="Y63" s="346">
        <v>-7.5</v>
      </c>
      <c r="Z63" s="362">
        <f>SUM(Z64:Z67)</f>
        <v>12609</v>
      </c>
      <c r="AA63" s="346">
        <f t="shared" si="5"/>
        <v>-1.707202993451824</v>
      </c>
      <c r="AB63" s="347"/>
      <c r="AC63" s="347"/>
      <c r="AE63" s="349"/>
    </row>
    <row r="64" spans="1:31" ht="15.75" customHeight="1">
      <c r="A64" s="16"/>
      <c r="B64" s="17"/>
      <c r="C64" s="18" t="s">
        <v>61</v>
      </c>
      <c r="D64" s="415">
        <v>16695</v>
      </c>
      <c r="E64" s="416">
        <v>-8.2</v>
      </c>
      <c r="F64" s="417">
        <v>3891</v>
      </c>
      <c r="G64" s="416">
        <v>0.1</v>
      </c>
      <c r="H64" s="417">
        <v>15488</v>
      </c>
      <c r="I64" s="416">
        <f t="shared" si="0"/>
        <v>-7.229709493860438</v>
      </c>
      <c r="J64" s="417">
        <v>3902</v>
      </c>
      <c r="K64" s="416">
        <f t="shared" si="1"/>
        <v>0.28270367514777694</v>
      </c>
      <c r="L64" s="417">
        <v>14664</v>
      </c>
      <c r="M64" s="416">
        <f>100*(L64-H64)/H64</f>
        <v>-5.320247933884297</v>
      </c>
      <c r="N64" s="417">
        <v>3912</v>
      </c>
      <c r="O64" s="416">
        <f>100*(N64-J64)/J64</f>
        <v>0.25627883136852897</v>
      </c>
      <c r="P64" s="417">
        <v>14044</v>
      </c>
      <c r="Q64" s="416">
        <f>100*(P64-L64)/L64</f>
        <v>-4.228041462084016</v>
      </c>
      <c r="R64" s="417">
        <v>3875</v>
      </c>
      <c r="S64" s="416">
        <f t="shared" si="2"/>
        <v>-0.9458077709611452</v>
      </c>
      <c r="T64" s="421">
        <v>13565</v>
      </c>
      <c r="U64" s="422">
        <f t="shared" si="3"/>
        <v>-3.410709199658217</v>
      </c>
      <c r="V64" s="421">
        <v>3844</v>
      </c>
      <c r="W64" s="416">
        <f t="shared" si="4"/>
        <v>-0.8</v>
      </c>
      <c r="X64" s="421">
        <v>12831</v>
      </c>
      <c r="Y64" s="416">
        <v>-5.4</v>
      </c>
      <c r="Z64" s="421">
        <v>3817</v>
      </c>
      <c r="AA64" s="416">
        <f t="shared" si="5"/>
        <v>-0.7023933402705516</v>
      </c>
      <c r="AB64" s="15"/>
      <c r="AC64" s="15"/>
      <c r="AE64" s="9"/>
    </row>
    <row r="65" spans="1:29" ht="15.75" customHeight="1">
      <c r="A65" s="16"/>
      <c r="B65" s="17"/>
      <c r="C65" s="18" t="s">
        <v>62</v>
      </c>
      <c r="D65" s="415">
        <v>16127</v>
      </c>
      <c r="E65" s="416">
        <v>-12.8</v>
      </c>
      <c r="F65" s="417">
        <v>3719</v>
      </c>
      <c r="G65" s="416">
        <v>-4.7</v>
      </c>
      <c r="H65" s="417">
        <v>14568</v>
      </c>
      <c r="I65" s="416">
        <f t="shared" si="0"/>
        <v>-9.66701804427358</v>
      </c>
      <c r="J65" s="417">
        <v>3622</v>
      </c>
      <c r="K65" s="416">
        <f t="shared" si="1"/>
        <v>-2.608228018284485</v>
      </c>
      <c r="L65" s="417">
        <v>13582</v>
      </c>
      <c r="M65" s="416">
        <f>100*(L65-H65)/H65</f>
        <v>-6.768259198242724</v>
      </c>
      <c r="N65" s="417">
        <v>3617</v>
      </c>
      <c r="O65" s="416">
        <f>100*(N65-J65)/J65</f>
        <v>-0.13804527885146328</v>
      </c>
      <c r="P65" s="417">
        <v>12453</v>
      </c>
      <c r="Q65" s="416">
        <f>100*(P65-L65)/L65</f>
        <v>-8.312472389927846</v>
      </c>
      <c r="R65" s="417">
        <v>3578</v>
      </c>
      <c r="S65" s="416">
        <f t="shared" si="2"/>
        <v>-1.07824163671551</v>
      </c>
      <c r="T65" s="421">
        <v>11440</v>
      </c>
      <c r="U65" s="422">
        <f t="shared" si="3"/>
        <v>-8.13458604352365</v>
      </c>
      <c r="V65" s="421">
        <v>3503</v>
      </c>
      <c r="W65" s="416">
        <f t="shared" si="4"/>
        <v>-2.096143096702068</v>
      </c>
      <c r="X65" s="421">
        <v>10145</v>
      </c>
      <c r="Y65" s="416">
        <v>-11.3</v>
      </c>
      <c r="Z65" s="421">
        <v>3398</v>
      </c>
      <c r="AA65" s="416">
        <f t="shared" si="5"/>
        <v>-2.997430773622609</v>
      </c>
      <c r="AB65" s="15"/>
      <c r="AC65" s="15"/>
    </row>
    <row r="66" spans="1:29" ht="15.75" customHeight="1">
      <c r="A66" s="16"/>
      <c r="B66" s="17"/>
      <c r="C66" s="18" t="s">
        <v>63</v>
      </c>
      <c r="D66" s="415">
        <v>17719</v>
      </c>
      <c r="E66" s="416">
        <v>-8.4</v>
      </c>
      <c r="F66" s="417">
        <v>4036</v>
      </c>
      <c r="G66" s="416">
        <v>-0.6</v>
      </c>
      <c r="H66" s="417">
        <v>16437</v>
      </c>
      <c r="I66" s="416">
        <f t="shared" si="0"/>
        <v>-7.2351712850612335</v>
      </c>
      <c r="J66" s="417">
        <v>4014</v>
      </c>
      <c r="K66" s="416">
        <f t="shared" si="1"/>
        <v>-0.5450941526263627</v>
      </c>
      <c r="L66" s="417">
        <v>15815</v>
      </c>
      <c r="M66" s="416">
        <f>100*(L66-H66)/H66</f>
        <v>-3.784145525339174</v>
      </c>
      <c r="N66" s="417">
        <v>4077</v>
      </c>
      <c r="O66" s="416">
        <f>100*(N66-J66)/J66</f>
        <v>1.5695067264573992</v>
      </c>
      <c r="P66" s="417">
        <v>15480</v>
      </c>
      <c r="Q66" s="416">
        <f>100*(P66-L66)/L66</f>
        <v>-2.118242175150174</v>
      </c>
      <c r="R66" s="417">
        <v>4096</v>
      </c>
      <c r="S66" s="416">
        <f t="shared" si="2"/>
        <v>0.4660289428501349</v>
      </c>
      <c r="T66" s="421">
        <v>14953</v>
      </c>
      <c r="U66" s="422">
        <f t="shared" si="3"/>
        <v>-3.404392764857881</v>
      </c>
      <c r="V66" s="421">
        <v>4099</v>
      </c>
      <c r="W66" s="416">
        <f t="shared" si="4"/>
        <v>0.0732421875</v>
      </c>
      <c r="X66" s="421">
        <v>13860</v>
      </c>
      <c r="Y66" s="416">
        <v>-7.3</v>
      </c>
      <c r="Z66" s="421">
        <v>4044</v>
      </c>
      <c r="AA66" s="416">
        <f t="shared" si="5"/>
        <v>-1.341790680653818</v>
      </c>
      <c r="AB66" s="15"/>
      <c r="AC66" s="15"/>
    </row>
    <row r="67" spans="1:29" ht="15.75" customHeight="1">
      <c r="A67" s="16"/>
      <c r="B67" s="17"/>
      <c r="C67" s="18" t="s">
        <v>64</v>
      </c>
      <c r="D67" s="415">
        <v>6882</v>
      </c>
      <c r="E67" s="416">
        <v>-14.4</v>
      </c>
      <c r="F67" s="417">
        <v>1508</v>
      </c>
      <c r="G67" s="416">
        <v>-2.5</v>
      </c>
      <c r="H67" s="417">
        <v>6303</v>
      </c>
      <c r="I67" s="416">
        <f t="shared" si="0"/>
        <v>-8.413251961639059</v>
      </c>
      <c r="J67" s="417">
        <v>1436</v>
      </c>
      <c r="K67" s="416">
        <f t="shared" si="1"/>
        <v>-4.774535809018568</v>
      </c>
      <c r="L67" s="417">
        <v>5711</v>
      </c>
      <c r="M67" s="416">
        <f>100*(L67-H67)/H67</f>
        <v>-9.39235284785023</v>
      </c>
      <c r="N67" s="417">
        <v>1436</v>
      </c>
      <c r="O67" s="416">
        <f>100*(N67-J67)/J67</f>
        <v>0</v>
      </c>
      <c r="P67" s="417">
        <v>5524</v>
      </c>
      <c r="Q67" s="416">
        <f>100*(P67-L67)/L67</f>
        <v>-3.2743827700928034</v>
      </c>
      <c r="R67" s="417">
        <v>1407</v>
      </c>
      <c r="S67" s="416">
        <f t="shared" si="2"/>
        <v>-2.01949860724234</v>
      </c>
      <c r="T67" s="421">
        <v>5436</v>
      </c>
      <c r="U67" s="422">
        <f t="shared" si="3"/>
        <v>-1.5930485155684286</v>
      </c>
      <c r="V67" s="421">
        <v>1382</v>
      </c>
      <c r="W67" s="416">
        <f t="shared" si="4"/>
        <v>-1.7768301350390903</v>
      </c>
      <c r="X67" s="421">
        <v>5142</v>
      </c>
      <c r="Y67" s="416">
        <v>-5.4</v>
      </c>
      <c r="Z67" s="421">
        <v>1350</v>
      </c>
      <c r="AA67" s="416">
        <f t="shared" si="5"/>
        <v>-2.3154848046309695</v>
      </c>
      <c r="AB67" s="15"/>
      <c r="AC67" s="15"/>
    </row>
    <row r="68" spans="1:29" ht="15.75" customHeight="1">
      <c r="A68" s="16"/>
      <c r="B68" s="17"/>
      <c r="C68" s="18"/>
      <c r="D68" s="418"/>
      <c r="E68" s="416"/>
      <c r="F68" s="419"/>
      <c r="G68" s="416"/>
      <c r="H68" s="419"/>
      <c r="I68" s="416"/>
      <c r="J68" s="419"/>
      <c r="K68" s="416"/>
      <c r="L68" s="419"/>
      <c r="M68" s="416"/>
      <c r="N68" s="419"/>
      <c r="O68" s="416"/>
      <c r="P68" s="419"/>
      <c r="Q68" s="416"/>
      <c r="R68" s="419"/>
      <c r="S68" s="416"/>
      <c r="T68" s="421"/>
      <c r="U68" s="422"/>
      <c r="V68" s="421"/>
      <c r="W68" s="416"/>
      <c r="X68" s="421"/>
      <c r="Y68" s="416"/>
      <c r="Z68" s="421"/>
      <c r="AA68" s="416"/>
      <c r="AB68" s="15"/>
      <c r="AC68" s="15"/>
    </row>
    <row r="69" spans="1:29" s="348" customFormat="1" ht="15.75" customHeight="1">
      <c r="A69" s="355"/>
      <c r="B69" s="492" t="s">
        <v>65</v>
      </c>
      <c r="C69" s="493"/>
      <c r="D69" s="420">
        <f>SUM(D70)</f>
        <v>10732</v>
      </c>
      <c r="E69" s="346">
        <v>-9.8</v>
      </c>
      <c r="F69" s="362">
        <f>SUM(F70)</f>
        <v>2407</v>
      </c>
      <c r="G69" s="346">
        <v>-1.4</v>
      </c>
      <c r="H69" s="362">
        <f>SUM(H70)</f>
        <v>10398</v>
      </c>
      <c r="I69" s="346">
        <f t="shared" si="0"/>
        <v>-3.1121878494222885</v>
      </c>
      <c r="J69" s="362">
        <f>SUM(J70)</f>
        <v>2470</v>
      </c>
      <c r="K69" s="346">
        <f t="shared" si="1"/>
        <v>2.617366015787287</v>
      </c>
      <c r="L69" s="362">
        <f>SUM(L70)</f>
        <v>10449</v>
      </c>
      <c r="M69" s="346">
        <f>100*(L69-H69)/H69</f>
        <v>0.49047893825735717</v>
      </c>
      <c r="N69" s="362">
        <f>SUM(N70)</f>
        <v>2527</v>
      </c>
      <c r="O69" s="346">
        <f>100*(N69-J69)/J69</f>
        <v>2.3076923076923075</v>
      </c>
      <c r="P69" s="362">
        <f>SUM(P70)</f>
        <v>10273</v>
      </c>
      <c r="Q69" s="346">
        <f>100*(P69-L69)/L69</f>
        <v>-1.6843717102115034</v>
      </c>
      <c r="R69" s="362">
        <f>SUM(R70)</f>
        <v>2592</v>
      </c>
      <c r="S69" s="346">
        <f t="shared" si="2"/>
        <v>2.5722200237435695</v>
      </c>
      <c r="T69" s="362">
        <f>SUM(T70)</f>
        <v>9939</v>
      </c>
      <c r="U69" s="429">
        <f t="shared" si="3"/>
        <v>-3.251241117492456</v>
      </c>
      <c r="V69" s="362">
        <f>SUM(V70)</f>
        <v>2598</v>
      </c>
      <c r="W69" s="346">
        <f t="shared" si="4"/>
        <v>0.23148148148148148</v>
      </c>
      <c r="X69" s="362">
        <f>SUM(X70)</f>
        <v>9063</v>
      </c>
      <c r="Y69" s="346">
        <v>-8.8</v>
      </c>
      <c r="Z69" s="362">
        <f>SUM(Z70)</f>
        <v>2612</v>
      </c>
      <c r="AA69" s="346">
        <f t="shared" si="5"/>
        <v>0.5388760585065435</v>
      </c>
      <c r="AB69" s="347"/>
      <c r="AC69" s="347"/>
    </row>
    <row r="70" spans="1:29" ht="15.75" customHeight="1">
      <c r="A70" s="22"/>
      <c r="B70" s="22"/>
      <c r="C70" s="23" t="s">
        <v>66</v>
      </c>
      <c r="D70" s="424">
        <v>10732</v>
      </c>
      <c r="E70" s="425">
        <v>-9.8</v>
      </c>
      <c r="F70" s="426">
        <v>2407</v>
      </c>
      <c r="G70" s="425">
        <v>-1.4</v>
      </c>
      <c r="H70" s="426">
        <v>10398</v>
      </c>
      <c r="I70" s="425">
        <f t="shared" si="0"/>
        <v>-3.1121878494222885</v>
      </c>
      <c r="J70" s="426">
        <v>2470</v>
      </c>
      <c r="K70" s="425">
        <f t="shared" si="1"/>
        <v>2.617366015787287</v>
      </c>
      <c r="L70" s="426">
        <v>10449</v>
      </c>
      <c r="M70" s="425">
        <f>100*(L70-H70)/H70</f>
        <v>0.49047893825735717</v>
      </c>
      <c r="N70" s="426">
        <v>2527</v>
      </c>
      <c r="O70" s="425">
        <f>100*(N70-J70)/J70</f>
        <v>2.3076923076923075</v>
      </c>
      <c r="P70" s="426">
        <v>10273</v>
      </c>
      <c r="Q70" s="425">
        <f>100*(P70-L70)/L70</f>
        <v>-1.6843717102115034</v>
      </c>
      <c r="R70" s="426">
        <v>2592</v>
      </c>
      <c r="S70" s="425">
        <f t="shared" si="2"/>
        <v>2.5722200237435695</v>
      </c>
      <c r="T70" s="427">
        <v>9939</v>
      </c>
      <c r="U70" s="428">
        <f t="shared" si="3"/>
        <v>-3.251241117492456</v>
      </c>
      <c r="V70" s="427">
        <v>2598</v>
      </c>
      <c r="W70" s="425">
        <f t="shared" si="4"/>
        <v>0.23148148148148148</v>
      </c>
      <c r="X70" s="427">
        <v>9063</v>
      </c>
      <c r="Y70" s="425">
        <v>-8.8</v>
      </c>
      <c r="Z70" s="427">
        <v>2612</v>
      </c>
      <c r="AA70" s="425">
        <f t="shared" si="5"/>
        <v>0.5388760585065435</v>
      </c>
      <c r="AB70" s="15"/>
      <c r="AC70" s="15"/>
    </row>
    <row r="71" spans="1:27" ht="14.25" customHeight="1">
      <c r="A71" s="24" t="s">
        <v>68</v>
      </c>
      <c r="B71" s="24"/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25"/>
      <c r="W71" s="25"/>
      <c r="X71" s="25"/>
      <c r="Y71" s="26"/>
      <c r="Z71" s="25"/>
      <c r="AA71" s="25"/>
    </row>
    <row r="72" ht="14.25" customHeight="1"/>
  </sheetData>
  <sheetProtection/>
  <mergeCells count="29">
    <mergeCell ref="B16:C16"/>
    <mergeCell ref="A2:AA2"/>
    <mergeCell ref="A4:C5"/>
    <mergeCell ref="D4:G4"/>
    <mergeCell ref="H4:K4"/>
    <mergeCell ref="L4:O4"/>
    <mergeCell ref="P4:S4"/>
    <mergeCell ref="T4:W4"/>
    <mergeCell ref="X4:AA4"/>
    <mergeCell ref="B26:C26"/>
    <mergeCell ref="B19:C19"/>
    <mergeCell ref="B20:C20"/>
    <mergeCell ref="A7:C7"/>
    <mergeCell ref="A8:C8"/>
    <mergeCell ref="A9:C9"/>
    <mergeCell ref="A11:C11"/>
    <mergeCell ref="A12:C12"/>
    <mergeCell ref="B14:C14"/>
    <mergeCell ref="B15:C15"/>
    <mergeCell ref="B32:C32"/>
    <mergeCell ref="B17:C17"/>
    <mergeCell ref="B18:C18"/>
    <mergeCell ref="B69:C69"/>
    <mergeCell ref="B42:C42"/>
    <mergeCell ref="B49:C49"/>
    <mergeCell ref="B55:C55"/>
    <mergeCell ref="B63:C63"/>
    <mergeCell ref="B21:C21"/>
    <mergeCell ref="B23:C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6" r:id="rId1"/>
  <ignoredErrors>
    <ignoredError sqref="M11:Q11 R7:R9 R11:R12 I7:I9 I11:I12 I23:W23 I26:W26 I32:L32 I42:W42 I49:W49 I55:W55 I63:W63 I69:W69 J7:J9 J11:J12 K7:K9 K11:K12 L7:L9 L11:L12 M7:M9 M12:Q12 N7:N9 N32:Q32 O7:O9 P7:P9 Q7:Q9 R32:T32 S7:S9 S11:S12 T7:T9 T11:T12 U7:U9 U11:U12 U32:W32 V7:V9 V11:V12 W7:W9 W11:W12 X7:X9 X11:X12 Y7:Y9 Y11:Y12 Z7:Z9 Z11:Z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="75" zoomScaleNormal="75" zoomScalePageLayoutView="0" workbookViewId="0" topLeftCell="A1">
      <selection activeCell="A2" sqref="A2:Y2"/>
    </sheetView>
  </sheetViews>
  <sheetFormatPr defaultColWidth="10.59765625" defaultRowHeight="15"/>
  <cols>
    <col min="1" max="2" width="2.09765625" style="7" customWidth="1"/>
    <col min="3" max="3" width="9" style="7" customWidth="1"/>
    <col min="4" max="4" width="11.69921875" style="7" customWidth="1"/>
    <col min="5" max="25" width="10.19921875" style="7" customWidth="1"/>
    <col min="26" max="16384" width="10.59765625" style="7" customWidth="1"/>
  </cols>
  <sheetData>
    <row r="1" spans="1:25" s="42" customFormat="1" ht="19.5" customHeight="1">
      <c r="A1" s="8" t="s">
        <v>125</v>
      </c>
      <c r="Y1" s="10" t="s">
        <v>126</v>
      </c>
    </row>
    <row r="2" spans="1:25" s="43" customFormat="1" ht="18" customHeight="1">
      <c r="A2" s="497" t="s">
        <v>337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</row>
    <row r="3" spans="1:25" s="54" customFormat="1" ht="15" customHeight="1" thickBot="1">
      <c r="A3" s="1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s="54" customFormat="1" ht="25.5" customHeight="1">
      <c r="A4" s="508" t="s">
        <v>212</v>
      </c>
      <c r="B4" s="509"/>
      <c r="C4" s="510"/>
      <c r="D4" s="191" t="s">
        <v>213</v>
      </c>
      <c r="E4" s="192" t="s">
        <v>69</v>
      </c>
      <c r="F4" s="191" t="s">
        <v>70</v>
      </c>
      <c r="G4" s="192" t="s">
        <v>214</v>
      </c>
      <c r="H4" s="191" t="s">
        <v>215</v>
      </c>
      <c r="I4" s="192" t="s">
        <v>216</v>
      </c>
      <c r="J4" s="191" t="s">
        <v>217</v>
      </c>
      <c r="K4" s="192" t="s">
        <v>218</v>
      </c>
      <c r="L4" s="191" t="s">
        <v>219</v>
      </c>
      <c r="M4" s="192" t="s">
        <v>220</v>
      </c>
      <c r="N4" s="191" t="s">
        <v>221</v>
      </c>
      <c r="O4" s="192" t="s">
        <v>222</v>
      </c>
      <c r="P4" s="191" t="s">
        <v>223</v>
      </c>
      <c r="Q4" s="192" t="s">
        <v>224</v>
      </c>
      <c r="R4" s="191" t="s">
        <v>225</v>
      </c>
      <c r="S4" s="192" t="s">
        <v>226</v>
      </c>
      <c r="T4" s="191" t="s">
        <v>227</v>
      </c>
      <c r="U4" s="193" t="s">
        <v>228</v>
      </c>
      <c r="V4" s="194" t="s">
        <v>229</v>
      </c>
      <c r="W4" s="192" t="s">
        <v>230</v>
      </c>
      <c r="X4" s="195" t="s">
        <v>231</v>
      </c>
      <c r="Y4" s="196" t="s">
        <v>71</v>
      </c>
    </row>
    <row r="5" spans="1:25" ht="15" customHeight="1">
      <c r="A5" s="12"/>
      <c r="B5" s="12"/>
      <c r="C5" s="13"/>
      <c r="D5" s="27" t="s">
        <v>232</v>
      </c>
      <c r="E5" s="27" t="s">
        <v>232</v>
      </c>
      <c r="F5" s="27" t="s">
        <v>232</v>
      </c>
      <c r="G5" s="27" t="s">
        <v>232</v>
      </c>
      <c r="H5" s="27" t="s">
        <v>232</v>
      </c>
      <c r="I5" s="27" t="s">
        <v>232</v>
      </c>
      <c r="J5" s="27" t="s">
        <v>232</v>
      </c>
      <c r="K5" s="27" t="s">
        <v>232</v>
      </c>
      <c r="L5" s="27" t="s">
        <v>232</v>
      </c>
      <c r="M5" s="27" t="s">
        <v>232</v>
      </c>
      <c r="N5" s="27" t="s">
        <v>232</v>
      </c>
      <c r="O5" s="27" t="s">
        <v>232</v>
      </c>
      <c r="P5" s="27" t="s">
        <v>232</v>
      </c>
      <c r="Q5" s="27" t="s">
        <v>232</v>
      </c>
      <c r="R5" s="27" t="s">
        <v>232</v>
      </c>
      <c r="S5" s="27" t="s">
        <v>232</v>
      </c>
      <c r="T5" s="27" t="s">
        <v>232</v>
      </c>
      <c r="U5" s="27" t="s">
        <v>232</v>
      </c>
      <c r="V5" s="27" t="s">
        <v>232</v>
      </c>
      <c r="W5" s="27" t="s">
        <v>232</v>
      </c>
      <c r="X5" s="27" t="s">
        <v>127</v>
      </c>
      <c r="Y5" s="27" t="s">
        <v>127</v>
      </c>
    </row>
    <row r="6" spans="1:25" s="358" customFormat="1" ht="15" customHeight="1">
      <c r="A6" s="492" t="s">
        <v>13</v>
      </c>
      <c r="B6" s="496"/>
      <c r="C6" s="493"/>
      <c r="D6" s="362">
        <f>SUM(D7:D8)</f>
        <v>1170912</v>
      </c>
      <c r="E6" s="362">
        <f>SUM(E7:E8)</f>
        <v>57663</v>
      </c>
      <c r="F6" s="362">
        <f>SUM(F7:F8)</f>
        <v>65538</v>
      </c>
      <c r="G6" s="362">
        <f>SUM(G7:G8)</f>
        <v>74603</v>
      </c>
      <c r="H6" s="362">
        <f>SUM(H7:H8)</f>
        <v>89484</v>
      </c>
      <c r="I6" s="362">
        <f aca="true" t="shared" si="0" ref="I6:Y6">SUM(I7:I8)</f>
        <v>88160</v>
      </c>
      <c r="J6" s="362">
        <f t="shared" si="0"/>
        <v>70807</v>
      </c>
      <c r="K6" s="362">
        <f t="shared" si="0"/>
        <v>69135</v>
      </c>
      <c r="L6" s="362">
        <f t="shared" si="0"/>
        <v>73360</v>
      </c>
      <c r="M6" s="362">
        <f t="shared" si="0"/>
        <v>94147</v>
      </c>
      <c r="N6" s="362">
        <f t="shared" si="0"/>
        <v>91886</v>
      </c>
      <c r="O6" s="362">
        <f t="shared" si="0"/>
        <v>77555</v>
      </c>
      <c r="P6" s="362">
        <f t="shared" si="0"/>
        <v>68938</v>
      </c>
      <c r="Q6" s="362">
        <f t="shared" si="0"/>
        <v>68694</v>
      </c>
      <c r="R6" s="362">
        <f t="shared" si="0"/>
        <v>59117</v>
      </c>
      <c r="S6" s="362">
        <f t="shared" si="0"/>
        <v>43966</v>
      </c>
      <c r="T6" s="362">
        <f t="shared" si="0"/>
        <v>34430</v>
      </c>
      <c r="U6" s="362">
        <f t="shared" si="0"/>
        <v>41042</v>
      </c>
      <c r="V6" s="362">
        <f t="shared" si="0"/>
        <v>197804</v>
      </c>
      <c r="W6" s="362">
        <f t="shared" si="0"/>
        <v>792166</v>
      </c>
      <c r="X6" s="362">
        <f t="shared" si="0"/>
        <v>178555</v>
      </c>
      <c r="Y6" s="362">
        <f t="shared" si="0"/>
        <v>2387</v>
      </c>
    </row>
    <row r="7" spans="1:25" s="358" customFormat="1" ht="15" customHeight="1">
      <c r="A7" s="492" t="s">
        <v>14</v>
      </c>
      <c r="B7" s="496"/>
      <c r="C7" s="493"/>
      <c r="D7" s="362">
        <f>SUM(D13:D20)</f>
        <v>811840</v>
      </c>
      <c r="E7" s="362">
        <f>SUM(E13:E20)</f>
        <v>40409</v>
      </c>
      <c r="F7" s="362">
        <f>SUM(F13:F20)</f>
        <v>45053</v>
      </c>
      <c r="G7" s="362">
        <f>SUM(G13:G20)</f>
        <v>51173</v>
      </c>
      <c r="H7" s="362">
        <f>SUM(H13:H20)</f>
        <v>61487</v>
      </c>
      <c r="I7" s="362">
        <f aca="true" t="shared" si="1" ref="I7:Y7">SUM(I13:I20)</f>
        <v>64036</v>
      </c>
      <c r="J7" s="362">
        <f t="shared" si="1"/>
        <v>51608</v>
      </c>
      <c r="K7" s="362">
        <f t="shared" si="1"/>
        <v>49375</v>
      </c>
      <c r="L7" s="362">
        <f t="shared" si="1"/>
        <v>50981</v>
      </c>
      <c r="M7" s="362">
        <f t="shared" si="1"/>
        <v>65499</v>
      </c>
      <c r="N7" s="362">
        <f t="shared" si="1"/>
        <v>64126</v>
      </c>
      <c r="O7" s="362">
        <f t="shared" si="1"/>
        <v>53886</v>
      </c>
      <c r="P7" s="362">
        <f t="shared" si="1"/>
        <v>46791</v>
      </c>
      <c r="Q7" s="362">
        <f t="shared" si="1"/>
        <v>46286</v>
      </c>
      <c r="R7" s="362">
        <f t="shared" si="1"/>
        <v>39465</v>
      </c>
      <c r="S7" s="362">
        <f t="shared" si="1"/>
        <v>29061</v>
      </c>
      <c r="T7" s="362">
        <f t="shared" si="1"/>
        <v>22775</v>
      </c>
      <c r="U7" s="362">
        <f t="shared" si="1"/>
        <v>27536</v>
      </c>
      <c r="V7" s="362">
        <f t="shared" si="1"/>
        <v>136635</v>
      </c>
      <c r="W7" s="362">
        <f t="shared" si="1"/>
        <v>554075</v>
      </c>
      <c r="X7" s="362">
        <f t="shared" si="1"/>
        <v>118837</v>
      </c>
      <c r="Y7" s="362">
        <f t="shared" si="1"/>
        <v>2293</v>
      </c>
    </row>
    <row r="8" spans="1:25" s="358" customFormat="1" ht="15" customHeight="1">
      <c r="A8" s="492" t="s">
        <v>15</v>
      </c>
      <c r="B8" s="496"/>
      <c r="C8" s="493"/>
      <c r="D8" s="362">
        <f>SUM(D22,D25,D31,D41,D48,D54,D62,D68)</f>
        <v>359072</v>
      </c>
      <c r="E8" s="362">
        <f>SUM(E22,E25,E31,E41,E48,E54,E62,E68)</f>
        <v>17254</v>
      </c>
      <c r="F8" s="362">
        <f>SUM(F22,F25,F31,F41,F48,F54,F62,F68)</f>
        <v>20485</v>
      </c>
      <c r="G8" s="362">
        <f>SUM(G22,G25,G31,G41,G48,G54,G62,G68)</f>
        <v>23430</v>
      </c>
      <c r="H8" s="362">
        <f>SUM(H22,H25,H31,H41,H48,H54,H62,H68)</f>
        <v>27997</v>
      </c>
      <c r="I8" s="362">
        <f aca="true" t="shared" si="2" ref="I8:Y8">SUM(I22,I25,I31,I41,I48,I54,I62,I68)</f>
        <v>24124</v>
      </c>
      <c r="J8" s="362">
        <f t="shared" si="2"/>
        <v>19199</v>
      </c>
      <c r="K8" s="362">
        <f t="shared" si="2"/>
        <v>19760</v>
      </c>
      <c r="L8" s="362">
        <f t="shared" si="2"/>
        <v>22379</v>
      </c>
      <c r="M8" s="362">
        <f t="shared" si="2"/>
        <v>28648</v>
      </c>
      <c r="N8" s="362">
        <f t="shared" si="2"/>
        <v>27760</v>
      </c>
      <c r="O8" s="362">
        <f t="shared" si="2"/>
        <v>23669</v>
      </c>
      <c r="P8" s="362">
        <f t="shared" si="2"/>
        <v>22147</v>
      </c>
      <c r="Q8" s="362">
        <f t="shared" si="2"/>
        <v>22408</v>
      </c>
      <c r="R8" s="362">
        <f t="shared" si="2"/>
        <v>19652</v>
      </c>
      <c r="S8" s="362">
        <f t="shared" si="2"/>
        <v>14905</v>
      </c>
      <c r="T8" s="362">
        <f t="shared" si="2"/>
        <v>11655</v>
      </c>
      <c r="U8" s="362">
        <f t="shared" si="2"/>
        <v>13506</v>
      </c>
      <c r="V8" s="362">
        <f t="shared" si="2"/>
        <v>61169</v>
      </c>
      <c r="W8" s="362">
        <f t="shared" si="2"/>
        <v>238091</v>
      </c>
      <c r="X8" s="362">
        <f t="shared" si="2"/>
        <v>59718</v>
      </c>
      <c r="Y8" s="362">
        <f t="shared" si="2"/>
        <v>94</v>
      </c>
    </row>
    <row r="9" spans="1:25" s="358" customFormat="1" ht="15" customHeight="1">
      <c r="A9" s="359"/>
      <c r="B9" s="359"/>
      <c r="C9" s="36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1"/>
      <c r="W9" s="431"/>
      <c r="X9" s="431"/>
      <c r="Y9" s="430"/>
    </row>
    <row r="10" spans="1:25" s="358" customFormat="1" ht="15" customHeight="1">
      <c r="A10" s="492" t="s">
        <v>16</v>
      </c>
      <c r="B10" s="496"/>
      <c r="C10" s="493"/>
      <c r="D10" s="362">
        <f>SUM(D13,D15,D18,D20,D22,D25,D31,D41)</f>
        <v>911713</v>
      </c>
      <c r="E10" s="362">
        <f>SUM(E13,E15,E18,E20,E22,E25,E31,E41)</f>
        <v>46729</v>
      </c>
      <c r="F10" s="362">
        <f>SUM(F13,F15,F18,F20,F22,F25,F31,F41)</f>
        <v>52069</v>
      </c>
      <c r="G10" s="362">
        <f>SUM(G13,G15,G18,G20,G22,G25,G31,G41)</f>
        <v>57979</v>
      </c>
      <c r="H10" s="362">
        <f>SUM(H13,H15,H18,H20,H22,H25,H31,H41)</f>
        <v>70300</v>
      </c>
      <c r="I10" s="362">
        <f aca="true" t="shared" si="3" ref="I10:Y10">SUM(I13,I15,I18,I20,I22,I25,I31,I41)</f>
        <v>76962</v>
      </c>
      <c r="J10" s="362">
        <f t="shared" si="3"/>
        <v>61499</v>
      </c>
      <c r="K10" s="362">
        <f t="shared" si="3"/>
        <v>57031</v>
      </c>
      <c r="L10" s="362">
        <f t="shared" si="3"/>
        <v>57852</v>
      </c>
      <c r="M10" s="362">
        <f t="shared" si="3"/>
        <v>73809</v>
      </c>
      <c r="N10" s="362">
        <f t="shared" si="3"/>
        <v>72169</v>
      </c>
      <c r="O10" s="362">
        <f t="shared" si="3"/>
        <v>60182</v>
      </c>
      <c r="P10" s="362">
        <f t="shared" si="3"/>
        <v>50594</v>
      </c>
      <c r="Q10" s="362">
        <f t="shared" si="3"/>
        <v>48667</v>
      </c>
      <c r="R10" s="362">
        <f t="shared" si="3"/>
        <v>40748</v>
      </c>
      <c r="S10" s="362">
        <f t="shared" si="3"/>
        <v>30416</v>
      </c>
      <c r="T10" s="362">
        <f t="shared" si="3"/>
        <v>23905</v>
      </c>
      <c r="U10" s="362">
        <f t="shared" si="3"/>
        <v>28521</v>
      </c>
      <c r="V10" s="362">
        <f t="shared" si="3"/>
        <v>156777</v>
      </c>
      <c r="W10" s="362">
        <f t="shared" si="3"/>
        <v>629065</v>
      </c>
      <c r="X10" s="362">
        <f t="shared" si="3"/>
        <v>123590</v>
      </c>
      <c r="Y10" s="362">
        <f t="shared" si="3"/>
        <v>2281</v>
      </c>
    </row>
    <row r="11" spans="1:25" s="358" customFormat="1" ht="15" customHeight="1">
      <c r="A11" s="492" t="s">
        <v>17</v>
      </c>
      <c r="B11" s="496"/>
      <c r="C11" s="493"/>
      <c r="D11" s="362">
        <f>SUM(D14,D16,D17,D19,D48,D54,D62,D68)</f>
        <v>259199</v>
      </c>
      <c r="E11" s="362">
        <f>SUM(E14,E16,E17,E19,E48,E54,E62,E68)</f>
        <v>10934</v>
      </c>
      <c r="F11" s="362">
        <f>SUM(F14,F16,F17,F19,F48,F54,F62,F68)</f>
        <v>13469</v>
      </c>
      <c r="G11" s="362">
        <f>SUM(G14,G16,G17,G19,G48,G54,G62,G68)</f>
        <v>16624</v>
      </c>
      <c r="H11" s="362">
        <f>SUM(H14,H16,H17,H19,H48,H54,H62,H68)</f>
        <v>19184</v>
      </c>
      <c r="I11" s="362">
        <f aca="true" t="shared" si="4" ref="I11:Y11">SUM(I14,I16,I17,I19,I48,I54,I62,I68)</f>
        <v>11198</v>
      </c>
      <c r="J11" s="362">
        <f t="shared" si="4"/>
        <v>9308</v>
      </c>
      <c r="K11" s="362">
        <f t="shared" si="4"/>
        <v>12104</v>
      </c>
      <c r="L11" s="362">
        <f t="shared" si="4"/>
        <v>15508</v>
      </c>
      <c r="M11" s="362">
        <f t="shared" si="4"/>
        <v>20338</v>
      </c>
      <c r="N11" s="362">
        <f t="shared" si="4"/>
        <v>19717</v>
      </c>
      <c r="O11" s="362">
        <f t="shared" si="4"/>
        <v>17373</v>
      </c>
      <c r="P11" s="362">
        <f t="shared" si="4"/>
        <v>18344</v>
      </c>
      <c r="Q11" s="362">
        <f t="shared" si="4"/>
        <v>20027</v>
      </c>
      <c r="R11" s="362">
        <f t="shared" si="4"/>
        <v>18369</v>
      </c>
      <c r="S11" s="362">
        <f t="shared" si="4"/>
        <v>13550</v>
      </c>
      <c r="T11" s="362">
        <f t="shared" si="4"/>
        <v>10525</v>
      </c>
      <c r="U11" s="362">
        <f t="shared" si="4"/>
        <v>12521</v>
      </c>
      <c r="V11" s="362">
        <f t="shared" si="4"/>
        <v>41027</v>
      </c>
      <c r="W11" s="362">
        <f t="shared" si="4"/>
        <v>163101</v>
      </c>
      <c r="X11" s="362">
        <f t="shared" si="4"/>
        <v>54965</v>
      </c>
      <c r="Y11" s="362">
        <f t="shared" si="4"/>
        <v>106</v>
      </c>
    </row>
    <row r="12" spans="1:25" ht="15" customHeight="1">
      <c r="A12" s="24"/>
      <c r="B12" s="24"/>
      <c r="C12" s="6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8"/>
      <c r="W12" s="28"/>
      <c r="X12" s="28"/>
      <c r="Y12" s="25"/>
    </row>
    <row r="13" spans="1:25" ht="15" customHeight="1">
      <c r="A13" s="16"/>
      <c r="B13" s="494" t="s">
        <v>18</v>
      </c>
      <c r="C13" s="495"/>
      <c r="D13" s="46">
        <v>446325</v>
      </c>
      <c r="E13" s="19">
        <v>22603</v>
      </c>
      <c r="F13" s="19">
        <v>24462</v>
      </c>
      <c r="G13" s="19">
        <v>26965</v>
      </c>
      <c r="H13" s="19">
        <v>33245</v>
      </c>
      <c r="I13" s="19">
        <v>42689</v>
      </c>
      <c r="J13" s="19">
        <v>32816</v>
      </c>
      <c r="K13" s="19">
        <v>28890</v>
      </c>
      <c r="L13" s="19">
        <v>28546</v>
      </c>
      <c r="M13" s="19">
        <v>35409</v>
      </c>
      <c r="N13" s="19">
        <v>34757</v>
      </c>
      <c r="O13" s="19">
        <v>28638</v>
      </c>
      <c r="P13" s="19">
        <v>24018</v>
      </c>
      <c r="Q13" s="19">
        <v>23290</v>
      </c>
      <c r="R13" s="19">
        <v>19111</v>
      </c>
      <c r="S13" s="19">
        <v>14137</v>
      </c>
      <c r="T13" s="19">
        <v>11234</v>
      </c>
      <c r="U13" s="19">
        <v>13663</v>
      </c>
      <c r="V13" s="28">
        <v>74030</v>
      </c>
      <c r="W13" s="28">
        <v>312298</v>
      </c>
      <c r="X13" s="28">
        <v>58145</v>
      </c>
      <c r="Y13" s="19">
        <v>1852</v>
      </c>
    </row>
    <row r="14" spans="1:25" ht="15" customHeight="1">
      <c r="A14" s="16"/>
      <c r="B14" s="494" t="s">
        <v>19</v>
      </c>
      <c r="C14" s="495"/>
      <c r="D14" s="46">
        <v>49955</v>
      </c>
      <c r="E14" s="19">
        <v>2497</v>
      </c>
      <c r="F14" s="19">
        <v>2737</v>
      </c>
      <c r="G14" s="19">
        <v>3172</v>
      </c>
      <c r="H14" s="19">
        <v>3751</v>
      </c>
      <c r="I14" s="19">
        <v>2627</v>
      </c>
      <c r="J14" s="19">
        <v>2323</v>
      </c>
      <c r="K14" s="19">
        <v>2752</v>
      </c>
      <c r="L14" s="19">
        <v>3115</v>
      </c>
      <c r="M14" s="19">
        <v>4160</v>
      </c>
      <c r="N14" s="19">
        <v>3993</v>
      </c>
      <c r="O14" s="19">
        <v>3297</v>
      </c>
      <c r="P14" s="19">
        <v>3144</v>
      </c>
      <c r="Q14" s="19">
        <v>3358</v>
      </c>
      <c r="R14" s="19">
        <v>3033</v>
      </c>
      <c r="S14" s="19">
        <v>2177</v>
      </c>
      <c r="T14" s="19">
        <v>1741</v>
      </c>
      <c r="U14" s="19">
        <v>2050</v>
      </c>
      <c r="V14" s="28">
        <v>8406</v>
      </c>
      <c r="W14" s="28">
        <v>32520</v>
      </c>
      <c r="X14" s="28">
        <v>9001</v>
      </c>
      <c r="Y14" s="19">
        <v>28</v>
      </c>
    </row>
    <row r="15" spans="1:25" ht="15" customHeight="1">
      <c r="A15" s="16"/>
      <c r="B15" s="494" t="s">
        <v>20</v>
      </c>
      <c r="C15" s="495"/>
      <c r="D15" s="46">
        <v>106692</v>
      </c>
      <c r="E15" s="19">
        <v>5620</v>
      </c>
      <c r="F15" s="19">
        <v>6032</v>
      </c>
      <c r="G15" s="19">
        <v>6785</v>
      </c>
      <c r="H15" s="19">
        <v>8365</v>
      </c>
      <c r="I15" s="19">
        <v>7203</v>
      </c>
      <c r="J15" s="19">
        <v>6679</v>
      </c>
      <c r="K15" s="19">
        <v>6419</v>
      </c>
      <c r="L15" s="19">
        <v>6191</v>
      </c>
      <c r="M15" s="19">
        <v>8372</v>
      </c>
      <c r="N15" s="19">
        <v>8547</v>
      </c>
      <c r="O15" s="19">
        <v>7529</v>
      </c>
      <c r="P15" s="19">
        <v>6310</v>
      </c>
      <c r="Q15" s="19">
        <v>6079</v>
      </c>
      <c r="R15" s="19">
        <v>5269</v>
      </c>
      <c r="S15" s="19">
        <v>4123</v>
      </c>
      <c r="T15" s="19">
        <v>3228</v>
      </c>
      <c r="U15" s="19">
        <v>3682</v>
      </c>
      <c r="V15" s="28">
        <v>18437</v>
      </c>
      <c r="W15" s="28">
        <v>71694</v>
      </c>
      <c r="X15" s="28">
        <v>16302</v>
      </c>
      <c r="Y15" s="19">
        <v>259</v>
      </c>
    </row>
    <row r="16" spans="1:25" ht="15" customHeight="1">
      <c r="A16" s="16"/>
      <c r="B16" s="494" t="s">
        <v>21</v>
      </c>
      <c r="C16" s="495"/>
      <c r="D16" s="46">
        <v>29133</v>
      </c>
      <c r="E16" s="19">
        <v>1293</v>
      </c>
      <c r="F16" s="19">
        <v>1585</v>
      </c>
      <c r="G16" s="19">
        <v>1827</v>
      </c>
      <c r="H16" s="19">
        <v>2012</v>
      </c>
      <c r="I16" s="19">
        <v>1056</v>
      </c>
      <c r="J16" s="19">
        <v>1012</v>
      </c>
      <c r="K16" s="19">
        <v>1498</v>
      </c>
      <c r="L16" s="19">
        <v>1837</v>
      </c>
      <c r="M16" s="19">
        <v>2171</v>
      </c>
      <c r="N16" s="19">
        <v>2058</v>
      </c>
      <c r="O16" s="19">
        <v>1907</v>
      </c>
      <c r="P16" s="19">
        <v>2182</v>
      </c>
      <c r="Q16" s="19">
        <v>2403</v>
      </c>
      <c r="R16" s="19">
        <v>2185</v>
      </c>
      <c r="S16" s="19">
        <v>1530</v>
      </c>
      <c r="T16" s="19">
        <v>1154</v>
      </c>
      <c r="U16" s="19">
        <v>1379</v>
      </c>
      <c r="V16" s="28">
        <v>4705</v>
      </c>
      <c r="W16" s="28">
        <v>18136</v>
      </c>
      <c r="X16" s="28">
        <v>6248</v>
      </c>
      <c r="Y16" s="19">
        <v>44</v>
      </c>
    </row>
    <row r="17" spans="1:25" ht="15" customHeight="1">
      <c r="A17" s="16"/>
      <c r="B17" s="494" t="s">
        <v>22</v>
      </c>
      <c r="C17" s="495"/>
      <c r="D17" s="46">
        <v>22115</v>
      </c>
      <c r="E17" s="19">
        <v>773</v>
      </c>
      <c r="F17" s="19">
        <v>1075</v>
      </c>
      <c r="G17" s="19">
        <v>1458</v>
      </c>
      <c r="H17" s="19">
        <v>1611</v>
      </c>
      <c r="I17" s="19">
        <v>567</v>
      </c>
      <c r="J17" s="19">
        <v>525</v>
      </c>
      <c r="K17" s="19">
        <v>835</v>
      </c>
      <c r="L17" s="19">
        <v>1167</v>
      </c>
      <c r="M17" s="19">
        <v>1626</v>
      </c>
      <c r="N17" s="19">
        <v>1599</v>
      </c>
      <c r="O17" s="19">
        <v>1498</v>
      </c>
      <c r="P17" s="19">
        <v>1761</v>
      </c>
      <c r="Q17" s="19">
        <v>1944</v>
      </c>
      <c r="R17" s="19">
        <v>1979</v>
      </c>
      <c r="S17" s="19">
        <v>1404</v>
      </c>
      <c r="T17" s="19">
        <v>1009</v>
      </c>
      <c r="U17" s="19">
        <v>1284</v>
      </c>
      <c r="V17" s="28">
        <v>3306</v>
      </c>
      <c r="W17" s="28">
        <v>13133</v>
      </c>
      <c r="X17" s="28">
        <v>5676</v>
      </c>
      <c r="Y17" s="19" t="s">
        <v>347</v>
      </c>
    </row>
    <row r="18" spans="1:25" ht="15" customHeight="1">
      <c r="A18" s="16"/>
      <c r="B18" s="494" t="s">
        <v>23</v>
      </c>
      <c r="C18" s="495"/>
      <c r="D18" s="46">
        <v>69429</v>
      </c>
      <c r="E18" s="19">
        <v>3216</v>
      </c>
      <c r="F18" s="19">
        <v>3808</v>
      </c>
      <c r="G18" s="19">
        <v>4403</v>
      </c>
      <c r="H18" s="19">
        <v>5184</v>
      </c>
      <c r="I18" s="19">
        <v>4195</v>
      </c>
      <c r="J18" s="19">
        <v>3692</v>
      </c>
      <c r="K18" s="19">
        <v>3888</v>
      </c>
      <c r="L18" s="19">
        <v>4138</v>
      </c>
      <c r="M18" s="19">
        <v>5839</v>
      </c>
      <c r="N18" s="19">
        <v>5783</v>
      </c>
      <c r="O18" s="19">
        <v>5136</v>
      </c>
      <c r="P18" s="19">
        <v>4603</v>
      </c>
      <c r="Q18" s="19">
        <v>4419</v>
      </c>
      <c r="R18" s="19">
        <v>3776</v>
      </c>
      <c r="S18" s="19">
        <v>2656</v>
      </c>
      <c r="T18" s="19">
        <v>2091</v>
      </c>
      <c r="U18" s="19">
        <v>2602</v>
      </c>
      <c r="V18" s="28">
        <v>11427</v>
      </c>
      <c r="W18" s="28">
        <v>46877</v>
      </c>
      <c r="X18" s="28">
        <v>11125</v>
      </c>
      <c r="Y18" s="19" t="s">
        <v>347</v>
      </c>
    </row>
    <row r="19" spans="1:25" ht="15" customHeight="1">
      <c r="A19" s="16"/>
      <c r="B19" s="494" t="s">
        <v>24</v>
      </c>
      <c r="C19" s="495"/>
      <c r="D19" s="46">
        <v>26806</v>
      </c>
      <c r="E19" s="19">
        <v>1144</v>
      </c>
      <c r="F19" s="19">
        <v>1321</v>
      </c>
      <c r="G19" s="19">
        <v>1680</v>
      </c>
      <c r="H19" s="19">
        <v>2001</v>
      </c>
      <c r="I19" s="19">
        <v>1510</v>
      </c>
      <c r="J19" s="19">
        <v>1242</v>
      </c>
      <c r="K19" s="19">
        <v>1299</v>
      </c>
      <c r="L19" s="19">
        <v>1589</v>
      </c>
      <c r="M19" s="19">
        <v>2151</v>
      </c>
      <c r="N19" s="19">
        <v>2220</v>
      </c>
      <c r="O19" s="19">
        <v>1923</v>
      </c>
      <c r="P19" s="19">
        <v>1748</v>
      </c>
      <c r="Q19" s="19">
        <v>1857</v>
      </c>
      <c r="R19" s="19">
        <v>1655</v>
      </c>
      <c r="S19" s="19">
        <v>1233</v>
      </c>
      <c r="T19" s="19">
        <v>964</v>
      </c>
      <c r="U19" s="19">
        <v>1252</v>
      </c>
      <c r="V19" s="28">
        <v>4145</v>
      </c>
      <c r="W19" s="28">
        <v>17540</v>
      </c>
      <c r="X19" s="28">
        <v>5104</v>
      </c>
      <c r="Y19" s="19">
        <v>17</v>
      </c>
    </row>
    <row r="20" spans="1:25" ht="15" customHeight="1">
      <c r="A20" s="16"/>
      <c r="B20" s="494" t="s">
        <v>25</v>
      </c>
      <c r="C20" s="495"/>
      <c r="D20" s="46">
        <v>61385</v>
      </c>
      <c r="E20" s="19">
        <v>3263</v>
      </c>
      <c r="F20" s="19">
        <v>4033</v>
      </c>
      <c r="G20" s="19">
        <v>4883</v>
      </c>
      <c r="H20" s="19">
        <v>5318</v>
      </c>
      <c r="I20" s="19">
        <v>4189</v>
      </c>
      <c r="J20" s="19">
        <v>3319</v>
      </c>
      <c r="K20" s="19">
        <v>3794</v>
      </c>
      <c r="L20" s="19">
        <v>4398</v>
      </c>
      <c r="M20" s="19">
        <v>5771</v>
      </c>
      <c r="N20" s="19">
        <v>5169</v>
      </c>
      <c r="O20" s="19">
        <v>3958</v>
      </c>
      <c r="P20" s="19">
        <v>3025</v>
      </c>
      <c r="Q20" s="19">
        <v>2936</v>
      </c>
      <c r="R20" s="19">
        <v>2457</v>
      </c>
      <c r="S20" s="19">
        <v>1801</v>
      </c>
      <c r="T20" s="19">
        <v>1354</v>
      </c>
      <c r="U20" s="19">
        <v>1624</v>
      </c>
      <c r="V20" s="28">
        <v>12179</v>
      </c>
      <c r="W20" s="28">
        <v>41877</v>
      </c>
      <c r="X20" s="28">
        <v>7236</v>
      </c>
      <c r="Y20" s="19">
        <v>93</v>
      </c>
    </row>
    <row r="21" spans="1:25" ht="15" customHeight="1">
      <c r="A21" s="16"/>
      <c r="B21" s="17"/>
      <c r="C21" s="6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8"/>
      <c r="W21" s="28"/>
      <c r="X21" s="28"/>
      <c r="Y21" s="14"/>
    </row>
    <row r="22" spans="1:25" s="358" customFormat="1" ht="15" customHeight="1">
      <c r="A22" s="361"/>
      <c r="B22" s="492" t="s">
        <v>345</v>
      </c>
      <c r="C22" s="493"/>
      <c r="D22" s="362">
        <f>SUM(D23)</f>
        <v>11201</v>
      </c>
      <c r="E22" s="362">
        <f>SUM(E23)</f>
        <v>514</v>
      </c>
      <c r="F22" s="362">
        <f>SUM(F23)</f>
        <v>569</v>
      </c>
      <c r="G22" s="362">
        <f>SUM(G23)</f>
        <v>608</v>
      </c>
      <c r="H22" s="362">
        <f>SUM(H23)</f>
        <v>753</v>
      </c>
      <c r="I22" s="353">
        <f aca="true" t="shared" si="5" ref="I22:X22">SUM(I23)</f>
        <v>633</v>
      </c>
      <c r="J22" s="353">
        <f t="shared" si="5"/>
        <v>599</v>
      </c>
      <c r="K22" s="353">
        <f t="shared" si="5"/>
        <v>575</v>
      </c>
      <c r="L22" s="353">
        <f t="shared" si="5"/>
        <v>577</v>
      </c>
      <c r="M22" s="353">
        <f t="shared" si="5"/>
        <v>794</v>
      </c>
      <c r="N22" s="353">
        <f t="shared" si="5"/>
        <v>883</v>
      </c>
      <c r="O22" s="353">
        <f t="shared" si="5"/>
        <v>917</v>
      </c>
      <c r="P22" s="353">
        <f t="shared" si="5"/>
        <v>865</v>
      </c>
      <c r="Q22" s="353">
        <f t="shared" si="5"/>
        <v>828</v>
      </c>
      <c r="R22" s="353">
        <f t="shared" si="5"/>
        <v>696</v>
      </c>
      <c r="S22" s="353">
        <f t="shared" si="5"/>
        <v>549</v>
      </c>
      <c r="T22" s="353">
        <f t="shared" si="5"/>
        <v>391</v>
      </c>
      <c r="U22" s="353">
        <f t="shared" si="5"/>
        <v>450</v>
      </c>
      <c r="V22" s="365">
        <f t="shared" si="5"/>
        <v>1691</v>
      </c>
      <c r="W22" s="365">
        <f t="shared" si="5"/>
        <v>7424</v>
      </c>
      <c r="X22" s="353">
        <f t="shared" si="5"/>
        <v>2086</v>
      </c>
      <c r="Y22" s="435" t="s">
        <v>364</v>
      </c>
    </row>
    <row r="23" spans="1:25" ht="15" customHeight="1">
      <c r="A23" s="16"/>
      <c r="B23" s="17"/>
      <c r="C23" s="18" t="s">
        <v>27</v>
      </c>
      <c r="D23" s="433">
        <v>11201</v>
      </c>
      <c r="E23" s="432">
        <v>514</v>
      </c>
      <c r="F23" s="432">
        <v>569</v>
      </c>
      <c r="G23" s="432">
        <v>608</v>
      </c>
      <c r="H23" s="432">
        <v>753</v>
      </c>
      <c r="I23" s="432">
        <v>633</v>
      </c>
      <c r="J23" s="432">
        <v>599</v>
      </c>
      <c r="K23" s="432">
        <v>575</v>
      </c>
      <c r="L23" s="432">
        <v>577</v>
      </c>
      <c r="M23" s="432">
        <v>794</v>
      </c>
      <c r="N23" s="432">
        <v>883</v>
      </c>
      <c r="O23" s="432">
        <v>917</v>
      </c>
      <c r="P23" s="432">
        <v>865</v>
      </c>
      <c r="Q23" s="432">
        <v>828</v>
      </c>
      <c r="R23" s="432">
        <v>696</v>
      </c>
      <c r="S23" s="432">
        <v>549</v>
      </c>
      <c r="T23" s="432">
        <v>391</v>
      </c>
      <c r="U23" s="432">
        <v>450</v>
      </c>
      <c r="V23" s="433">
        <v>1691</v>
      </c>
      <c r="W23" s="433">
        <v>7424</v>
      </c>
      <c r="X23" s="433">
        <v>2086</v>
      </c>
      <c r="Y23" s="432" t="s">
        <v>363</v>
      </c>
    </row>
    <row r="24" spans="1:25" ht="15" customHeight="1">
      <c r="A24" s="16"/>
      <c r="B24" s="17"/>
      <c r="C24" s="18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3"/>
      <c r="W24" s="433"/>
      <c r="X24" s="433"/>
      <c r="Y24" s="419"/>
    </row>
    <row r="25" spans="1:25" s="358" customFormat="1" ht="15" customHeight="1">
      <c r="A25" s="361"/>
      <c r="B25" s="492" t="s">
        <v>346</v>
      </c>
      <c r="C25" s="493"/>
      <c r="D25" s="362">
        <f>SUM(D26:D29)</f>
        <v>45741</v>
      </c>
      <c r="E25" s="362">
        <f>SUM(E26:E29)</f>
        <v>2311</v>
      </c>
      <c r="F25" s="362">
        <f>SUM(F26:F29)</f>
        <v>2743</v>
      </c>
      <c r="G25" s="362">
        <f>SUM(G26:G29)</f>
        <v>2976</v>
      </c>
      <c r="H25" s="362">
        <f>SUM(H26:H29)</f>
        <v>3731</v>
      </c>
      <c r="I25" s="362">
        <f aca="true" t="shared" si="6" ref="I25:Y25">SUM(I26:I29)</f>
        <v>3279</v>
      </c>
      <c r="J25" s="362">
        <f t="shared" si="6"/>
        <v>2714</v>
      </c>
      <c r="K25" s="362">
        <f t="shared" si="6"/>
        <v>2711</v>
      </c>
      <c r="L25" s="362">
        <f t="shared" si="6"/>
        <v>2816</v>
      </c>
      <c r="M25" s="362">
        <f t="shared" si="6"/>
        <v>3615</v>
      </c>
      <c r="N25" s="362">
        <f t="shared" si="6"/>
        <v>3747</v>
      </c>
      <c r="O25" s="362">
        <f t="shared" si="6"/>
        <v>3113</v>
      </c>
      <c r="P25" s="362">
        <f t="shared" si="6"/>
        <v>2657</v>
      </c>
      <c r="Q25" s="362">
        <f t="shared" si="6"/>
        <v>2575</v>
      </c>
      <c r="R25" s="362">
        <f t="shared" si="6"/>
        <v>2159</v>
      </c>
      <c r="S25" s="362">
        <f t="shared" si="6"/>
        <v>1667</v>
      </c>
      <c r="T25" s="362">
        <f t="shared" si="6"/>
        <v>1339</v>
      </c>
      <c r="U25" s="362">
        <f t="shared" si="6"/>
        <v>1579</v>
      </c>
      <c r="V25" s="362">
        <f t="shared" si="6"/>
        <v>8030</v>
      </c>
      <c r="W25" s="362">
        <f t="shared" si="6"/>
        <v>30958</v>
      </c>
      <c r="X25" s="362">
        <f t="shared" si="6"/>
        <v>6744</v>
      </c>
      <c r="Y25" s="362">
        <f t="shared" si="6"/>
        <v>9</v>
      </c>
    </row>
    <row r="26" spans="1:25" ht="15" customHeight="1">
      <c r="A26" s="16"/>
      <c r="B26" s="17"/>
      <c r="C26" s="18" t="s">
        <v>29</v>
      </c>
      <c r="D26" s="433">
        <v>14495</v>
      </c>
      <c r="E26" s="432">
        <v>658</v>
      </c>
      <c r="F26" s="432">
        <v>847</v>
      </c>
      <c r="G26" s="432">
        <v>946</v>
      </c>
      <c r="H26" s="432">
        <v>1210</v>
      </c>
      <c r="I26" s="432">
        <v>1048</v>
      </c>
      <c r="J26" s="432">
        <v>856</v>
      </c>
      <c r="K26" s="432">
        <v>830</v>
      </c>
      <c r="L26" s="432">
        <v>815</v>
      </c>
      <c r="M26" s="432">
        <v>1132</v>
      </c>
      <c r="N26" s="432">
        <v>1274</v>
      </c>
      <c r="O26" s="432">
        <v>1011</v>
      </c>
      <c r="P26" s="432">
        <v>893</v>
      </c>
      <c r="Q26" s="432">
        <v>848</v>
      </c>
      <c r="R26" s="432">
        <v>667</v>
      </c>
      <c r="S26" s="432">
        <v>511</v>
      </c>
      <c r="T26" s="432">
        <v>428</v>
      </c>
      <c r="U26" s="432">
        <v>521</v>
      </c>
      <c r="V26" s="433">
        <v>2451</v>
      </c>
      <c r="W26" s="433">
        <v>9917</v>
      </c>
      <c r="X26" s="433">
        <v>2127</v>
      </c>
      <c r="Y26" s="432" t="s">
        <v>363</v>
      </c>
    </row>
    <row r="27" spans="1:25" ht="15" customHeight="1">
      <c r="A27" s="16"/>
      <c r="B27" s="17"/>
      <c r="C27" s="18" t="s">
        <v>30</v>
      </c>
      <c r="D27" s="433">
        <v>14319</v>
      </c>
      <c r="E27" s="432">
        <v>759</v>
      </c>
      <c r="F27" s="432">
        <v>806</v>
      </c>
      <c r="G27" s="432">
        <v>948</v>
      </c>
      <c r="H27" s="432">
        <v>1171</v>
      </c>
      <c r="I27" s="432">
        <v>967</v>
      </c>
      <c r="J27" s="432">
        <v>857</v>
      </c>
      <c r="K27" s="432">
        <v>896</v>
      </c>
      <c r="L27" s="432">
        <v>879</v>
      </c>
      <c r="M27" s="432">
        <v>1154</v>
      </c>
      <c r="N27" s="432">
        <v>1156</v>
      </c>
      <c r="O27" s="432">
        <v>1024</v>
      </c>
      <c r="P27" s="432">
        <v>803</v>
      </c>
      <c r="Q27" s="432">
        <v>809</v>
      </c>
      <c r="R27" s="432">
        <v>683</v>
      </c>
      <c r="S27" s="432">
        <v>520</v>
      </c>
      <c r="T27" s="432">
        <v>377</v>
      </c>
      <c r="U27" s="432">
        <v>501</v>
      </c>
      <c r="V27" s="433">
        <v>2513</v>
      </c>
      <c r="W27" s="433">
        <v>9716</v>
      </c>
      <c r="X27" s="433">
        <v>2081</v>
      </c>
      <c r="Y27" s="432">
        <v>9</v>
      </c>
    </row>
    <row r="28" spans="1:25" ht="15" customHeight="1">
      <c r="A28" s="16"/>
      <c r="B28" s="17"/>
      <c r="C28" s="18" t="s">
        <v>31</v>
      </c>
      <c r="D28" s="433">
        <v>12389</v>
      </c>
      <c r="E28" s="432">
        <v>637</v>
      </c>
      <c r="F28" s="432">
        <v>784</v>
      </c>
      <c r="G28" s="432">
        <v>837</v>
      </c>
      <c r="H28" s="432">
        <v>1006</v>
      </c>
      <c r="I28" s="432">
        <v>949</v>
      </c>
      <c r="J28" s="432">
        <v>712</v>
      </c>
      <c r="K28" s="432">
        <v>694</v>
      </c>
      <c r="L28" s="432">
        <v>833</v>
      </c>
      <c r="M28" s="432">
        <v>994</v>
      </c>
      <c r="N28" s="432">
        <v>1004</v>
      </c>
      <c r="O28" s="432">
        <v>808</v>
      </c>
      <c r="P28" s="432">
        <v>708</v>
      </c>
      <c r="Q28" s="432">
        <v>637</v>
      </c>
      <c r="R28" s="432">
        <v>557</v>
      </c>
      <c r="S28" s="432">
        <v>453</v>
      </c>
      <c r="T28" s="432">
        <v>381</v>
      </c>
      <c r="U28" s="432">
        <v>395</v>
      </c>
      <c r="V28" s="433">
        <v>2258</v>
      </c>
      <c r="W28" s="433">
        <v>8345</v>
      </c>
      <c r="X28" s="433">
        <v>1786</v>
      </c>
      <c r="Y28" s="432" t="s">
        <v>363</v>
      </c>
    </row>
    <row r="29" spans="1:25" ht="15" customHeight="1">
      <c r="A29" s="16"/>
      <c r="B29" s="17"/>
      <c r="C29" s="18" t="s">
        <v>32</v>
      </c>
      <c r="D29" s="433">
        <v>4538</v>
      </c>
      <c r="E29" s="432">
        <v>257</v>
      </c>
      <c r="F29" s="432">
        <v>306</v>
      </c>
      <c r="G29" s="432">
        <v>245</v>
      </c>
      <c r="H29" s="432">
        <v>344</v>
      </c>
      <c r="I29" s="432">
        <v>315</v>
      </c>
      <c r="J29" s="432">
        <v>289</v>
      </c>
      <c r="K29" s="432">
        <v>291</v>
      </c>
      <c r="L29" s="432">
        <v>289</v>
      </c>
      <c r="M29" s="432">
        <v>335</v>
      </c>
      <c r="N29" s="432">
        <v>313</v>
      </c>
      <c r="O29" s="432">
        <v>270</v>
      </c>
      <c r="P29" s="432">
        <v>253</v>
      </c>
      <c r="Q29" s="432">
        <v>281</v>
      </c>
      <c r="R29" s="432">
        <v>252</v>
      </c>
      <c r="S29" s="432">
        <v>183</v>
      </c>
      <c r="T29" s="432">
        <v>153</v>
      </c>
      <c r="U29" s="432">
        <v>162</v>
      </c>
      <c r="V29" s="433">
        <v>808</v>
      </c>
      <c r="W29" s="433">
        <v>2980</v>
      </c>
      <c r="X29" s="433">
        <v>750</v>
      </c>
      <c r="Y29" s="432" t="s">
        <v>363</v>
      </c>
    </row>
    <row r="30" spans="1:25" ht="15" customHeight="1">
      <c r="A30" s="16"/>
      <c r="B30" s="17"/>
      <c r="C30" s="18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3"/>
      <c r="W30" s="433"/>
      <c r="X30" s="433"/>
      <c r="Y30" s="419"/>
    </row>
    <row r="31" spans="1:25" s="358" customFormat="1" ht="15" customHeight="1">
      <c r="A31" s="361"/>
      <c r="B31" s="492" t="s">
        <v>33</v>
      </c>
      <c r="C31" s="493"/>
      <c r="D31" s="362">
        <f>SUM(D32:D39)</f>
        <v>81962</v>
      </c>
      <c r="E31" s="362">
        <f>SUM(E32:E39)</f>
        <v>4372</v>
      </c>
      <c r="F31" s="362">
        <f>SUM(F32:F39)</f>
        <v>5052</v>
      </c>
      <c r="G31" s="362">
        <f>SUM(G32:G39)</f>
        <v>5616</v>
      </c>
      <c r="H31" s="362">
        <f>SUM(H32:H39)</f>
        <v>6573</v>
      </c>
      <c r="I31" s="362">
        <f aca="true" t="shared" si="7" ref="I31:Y31">SUM(I32:I39)</f>
        <v>7910</v>
      </c>
      <c r="J31" s="362">
        <f t="shared" si="7"/>
        <v>5562</v>
      </c>
      <c r="K31" s="362">
        <f t="shared" si="7"/>
        <v>5292</v>
      </c>
      <c r="L31" s="362">
        <f t="shared" si="7"/>
        <v>5451</v>
      </c>
      <c r="M31" s="362">
        <f t="shared" si="7"/>
        <v>6806</v>
      </c>
      <c r="N31" s="362">
        <f t="shared" si="7"/>
        <v>6258</v>
      </c>
      <c r="O31" s="362">
        <f t="shared" si="7"/>
        <v>4907</v>
      </c>
      <c r="P31" s="362">
        <f t="shared" si="7"/>
        <v>4127</v>
      </c>
      <c r="Q31" s="362">
        <f t="shared" si="7"/>
        <v>3886</v>
      </c>
      <c r="R31" s="362">
        <f t="shared" si="7"/>
        <v>3412</v>
      </c>
      <c r="S31" s="362">
        <f t="shared" si="7"/>
        <v>2538</v>
      </c>
      <c r="T31" s="362">
        <f t="shared" si="7"/>
        <v>1954</v>
      </c>
      <c r="U31" s="362">
        <f t="shared" si="7"/>
        <v>2185</v>
      </c>
      <c r="V31" s="362">
        <f t="shared" si="7"/>
        <v>15040</v>
      </c>
      <c r="W31" s="362">
        <f t="shared" si="7"/>
        <v>56772</v>
      </c>
      <c r="X31" s="362">
        <f t="shared" si="7"/>
        <v>10089</v>
      </c>
      <c r="Y31" s="362">
        <f t="shared" si="7"/>
        <v>61</v>
      </c>
    </row>
    <row r="32" spans="1:25" ht="15" customHeight="1">
      <c r="A32" s="16"/>
      <c r="B32" s="17"/>
      <c r="C32" s="18" t="s">
        <v>34</v>
      </c>
      <c r="D32" s="433">
        <v>11952</v>
      </c>
      <c r="E32" s="432">
        <v>522</v>
      </c>
      <c r="F32" s="432">
        <v>688</v>
      </c>
      <c r="G32" s="432">
        <v>807</v>
      </c>
      <c r="H32" s="432">
        <v>924</v>
      </c>
      <c r="I32" s="432">
        <v>789</v>
      </c>
      <c r="J32" s="432">
        <v>602</v>
      </c>
      <c r="K32" s="432">
        <v>668</v>
      </c>
      <c r="L32" s="432">
        <v>747</v>
      </c>
      <c r="M32" s="432">
        <v>922</v>
      </c>
      <c r="N32" s="432">
        <v>957</v>
      </c>
      <c r="O32" s="432">
        <v>883</v>
      </c>
      <c r="P32" s="432">
        <v>747</v>
      </c>
      <c r="Q32" s="432">
        <v>696</v>
      </c>
      <c r="R32" s="432">
        <v>605</v>
      </c>
      <c r="S32" s="432">
        <v>500</v>
      </c>
      <c r="T32" s="432">
        <v>440</v>
      </c>
      <c r="U32" s="432">
        <v>447</v>
      </c>
      <c r="V32" s="433">
        <v>2017</v>
      </c>
      <c r="W32" s="433">
        <v>7935</v>
      </c>
      <c r="X32" s="433">
        <v>1992</v>
      </c>
      <c r="Y32" s="432">
        <v>8</v>
      </c>
    </row>
    <row r="33" spans="1:25" ht="15" customHeight="1">
      <c r="A33" s="16"/>
      <c r="B33" s="17"/>
      <c r="C33" s="18" t="s">
        <v>35</v>
      </c>
      <c r="D33" s="433">
        <v>20773</v>
      </c>
      <c r="E33" s="432">
        <v>1015</v>
      </c>
      <c r="F33" s="432">
        <v>1390</v>
      </c>
      <c r="G33" s="432">
        <v>1636</v>
      </c>
      <c r="H33" s="432">
        <v>1825</v>
      </c>
      <c r="I33" s="432">
        <v>1414</v>
      </c>
      <c r="J33" s="432">
        <v>1014</v>
      </c>
      <c r="K33" s="432">
        <v>1254</v>
      </c>
      <c r="L33" s="432">
        <v>1464</v>
      </c>
      <c r="M33" s="432">
        <v>1942</v>
      </c>
      <c r="N33" s="432">
        <v>1746</v>
      </c>
      <c r="O33" s="432">
        <v>1270</v>
      </c>
      <c r="P33" s="432">
        <v>1054</v>
      </c>
      <c r="Q33" s="432">
        <v>1012</v>
      </c>
      <c r="R33" s="432">
        <v>951</v>
      </c>
      <c r="S33" s="432">
        <v>665</v>
      </c>
      <c r="T33" s="432">
        <v>509</v>
      </c>
      <c r="U33" s="432">
        <v>577</v>
      </c>
      <c r="V33" s="433">
        <v>4041</v>
      </c>
      <c r="W33" s="433">
        <v>13995</v>
      </c>
      <c r="X33" s="433">
        <v>2702</v>
      </c>
      <c r="Y33" s="432">
        <v>35</v>
      </c>
    </row>
    <row r="34" spans="1:25" ht="15" customHeight="1">
      <c r="A34" s="16"/>
      <c r="B34" s="17"/>
      <c r="C34" s="18" t="s">
        <v>36</v>
      </c>
      <c r="D34" s="433">
        <v>41243</v>
      </c>
      <c r="E34" s="432">
        <v>2425</v>
      </c>
      <c r="F34" s="432">
        <v>2512</v>
      </c>
      <c r="G34" s="432">
        <v>2709</v>
      </c>
      <c r="H34" s="432">
        <v>3340</v>
      </c>
      <c r="I34" s="432">
        <v>5321</v>
      </c>
      <c r="J34" s="432">
        <v>3571</v>
      </c>
      <c r="K34" s="432">
        <v>2894</v>
      </c>
      <c r="L34" s="432">
        <v>2795</v>
      </c>
      <c r="M34" s="432">
        <v>3423</v>
      </c>
      <c r="N34" s="432">
        <v>3092</v>
      </c>
      <c r="O34" s="432">
        <v>2294</v>
      </c>
      <c r="P34" s="432">
        <v>1781</v>
      </c>
      <c r="Q34" s="432">
        <v>1560</v>
      </c>
      <c r="R34" s="432">
        <v>1243</v>
      </c>
      <c r="S34" s="432">
        <v>906</v>
      </c>
      <c r="T34" s="432">
        <v>637</v>
      </c>
      <c r="U34" s="432">
        <v>722</v>
      </c>
      <c r="V34" s="433">
        <v>7646</v>
      </c>
      <c r="W34" s="433">
        <v>30071</v>
      </c>
      <c r="X34" s="433">
        <v>3508</v>
      </c>
      <c r="Y34" s="432">
        <v>18</v>
      </c>
    </row>
    <row r="35" spans="1:25" ht="15" customHeight="1">
      <c r="A35" s="16"/>
      <c r="B35" s="17"/>
      <c r="C35" s="18" t="s">
        <v>37</v>
      </c>
      <c r="D35" s="433">
        <v>1146</v>
      </c>
      <c r="E35" s="432">
        <v>60</v>
      </c>
      <c r="F35" s="432">
        <v>79</v>
      </c>
      <c r="G35" s="432">
        <v>77</v>
      </c>
      <c r="H35" s="432">
        <v>70</v>
      </c>
      <c r="I35" s="432">
        <v>76</v>
      </c>
      <c r="J35" s="432">
        <v>56</v>
      </c>
      <c r="K35" s="432">
        <v>81</v>
      </c>
      <c r="L35" s="432">
        <v>75</v>
      </c>
      <c r="M35" s="432">
        <v>85</v>
      </c>
      <c r="N35" s="432">
        <v>72</v>
      </c>
      <c r="O35" s="432">
        <v>74</v>
      </c>
      <c r="P35" s="432">
        <v>56</v>
      </c>
      <c r="Q35" s="432">
        <v>65</v>
      </c>
      <c r="R35" s="432">
        <v>68</v>
      </c>
      <c r="S35" s="432">
        <v>59</v>
      </c>
      <c r="T35" s="432">
        <v>52</v>
      </c>
      <c r="U35" s="432">
        <v>41</v>
      </c>
      <c r="V35" s="433">
        <v>216</v>
      </c>
      <c r="W35" s="433">
        <v>710</v>
      </c>
      <c r="X35" s="433">
        <v>220</v>
      </c>
      <c r="Y35" s="432" t="s">
        <v>363</v>
      </c>
    </row>
    <row r="36" spans="1:25" ht="15" customHeight="1">
      <c r="A36" s="16"/>
      <c r="B36" s="17"/>
      <c r="C36" s="18" t="s">
        <v>38</v>
      </c>
      <c r="D36" s="433">
        <v>1489</v>
      </c>
      <c r="E36" s="432">
        <v>70</v>
      </c>
      <c r="F36" s="432">
        <v>82</v>
      </c>
      <c r="G36" s="432">
        <v>79</v>
      </c>
      <c r="H36" s="432">
        <v>89</v>
      </c>
      <c r="I36" s="432">
        <v>75</v>
      </c>
      <c r="J36" s="432">
        <v>83</v>
      </c>
      <c r="K36" s="432">
        <v>72</v>
      </c>
      <c r="L36" s="432">
        <v>76</v>
      </c>
      <c r="M36" s="432">
        <v>86</v>
      </c>
      <c r="N36" s="432">
        <v>91</v>
      </c>
      <c r="O36" s="432">
        <v>82</v>
      </c>
      <c r="P36" s="432">
        <v>108</v>
      </c>
      <c r="Q36" s="432">
        <v>111</v>
      </c>
      <c r="R36" s="432">
        <v>100</v>
      </c>
      <c r="S36" s="432">
        <v>92</v>
      </c>
      <c r="T36" s="432">
        <v>79</v>
      </c>
      <c r="U36" s="432">
        <v>114</v>
      </c>
      <c r="V36" s="433">
        <v>231</v>
      </c>
      <c r="W36" s="433">
        <v>873</v>
      </c>
      <c r="X36" s="433">
        <v>385</v>
      </c>
      <c r="Y36" s="432" t="s">
        <v>363</v>
      </c>
    </row>
    <row r="37" spans="1:25" ht="15" customHeight="1">
      <c r="A37" s="16"/>
      <c r="B37" s="17"/>
      <c r="C37" s="18" t="s">
        <v>39</v>
      </c>
      <c r="D37" s="433">
        <v>3317</v>
      </c>
      <c r="E37" s="432">
        <v>171</v>
      </c>
      <c r="F37" s="432">
        <v>188</v>
      </c>
      <c r="G37" s="432">
        <v>196</v>
      </c>
      <c r="H37" s="432">
        <v>203</v>
      </c>
      <c r="I37" s="432">
        <v>164</v>
      </c>
      <c r="J37" s="432">
        <v>149</v>
      </c>
      <c r="K37" s="432">
        <v>192</v>
      </c>
      <c r="L37" s="432">
        <v>190</v>
      </c>
      <c r="M37" s="432">
        <v>209</v>
      </c>
      <c r="N37" s="432">
        <v>176</v>
      </c>
      <c r="O37" s="432">
        <v>175</v>
      </c>
      <c r="P37" s="432">
        <v>219</v>
      </c>
      <c r="Q37" s="432">
        <v>264</v>
      </c>
      <c r="R37" s="432">
        <v>266</v>
      </c>
      <c r="S37" s="432">
        <v>206</v>
      </c>
      <c r="T37" s="432">
        <v>157</v>
      </c>
      <c r="U37" s="432">
        <v>192</v>
      </c>
      <c r="V37" s="433">
        <v>555</v>
      </c>
      <c r="W37" s="433">
        <v>1941</v>
      </c>
      <c r="X37" s="433">
        <v>821</v>
      </c>
      <c r="Y37" s="432" t="s">
        <v>363</v>
      </c>
    </row>
    <row r="38" spans="1:25" ht="15" customHeight="1">
      <c r="A38" s="16"/>
      <c r="B38" s="17"/>
      <c r="C38" s="18" t="s">
        <v>40</v>
      </c>
      <c r="D38" s="433">
        <v>797</v>
      </c>
      <c r="E38" s="432">
        <v>38</v>
      </c>
      <c r="F38" s="432">
        <v>56</v>
      </c>
      <c r="G38" s="432">
        <v>40</v>
      </c>
      <c r="H38" s="432">
        <v>54</v>
      </c>
      <c r="I38" s="432">
        <v>34</v>
      </c>
      <c r="J38" s="432">
        <v>34</v>
      </c>
      <c r="K38" s="432">
        <v>37</v>
      </c>
      <c r="L38" s="432">
        <v>44</v>
      </c>
      <c r="M38" s="432">
        <v>64</v>
      </c>
      <c r="N38" s="432">
        <v>60</v>
      </c>
      <c r="O38" s="432">
        <v>51</v>
      </c>
      <c r="P38" s="432">
        <v>51</v>
      </c>
      <c r="Q38" s="432">
        <v>60</v>
      </c>
      <c r="R38" s="432">
        <v>72</v>
      </c>
      <c r="S38" s="432">
        <v>39</v>
      </c>
      <c r="T38" s="432">
        <v>33</v>
      </c>
      <c r="U38" s="432">
        <v>30</v>
      </c>
      <c r="V38" s="433">
        <v>134</v>
      </c>
      <c r="W38" s="433">
        <v>489</v>
      </c>
      <c r="X38" s="433">
        <v>174</v>
      </c>
      <c r="Y38" s="432" t="s">
        <v>363</v>
      </c>
    </row>
    <row r="39" spans="1:25" ht="15" customHeight="1">
      <c r="A39" s="16"/>
      <c r="B39" s="17"/>
      <c r="C39" s="18" t="s">
        <v>41</v>
      </c>
      <c r="D39" s="433">
        <v>1245</v>
      </c>
      <c r="E39" s="432">
        <v>71</v>
      </c>
      <c r="F39" s="432">
        <v>57</v>
      </c>
      <c r="G39" s="432">
        <v>72</v>
      </c>
      <c r="H39" s="432">
        <v>68</v>
      </c>
      <c r="I39" s="432">
        <v>37</v>
      </c>
      <c r="J39" s="432">
        <v>53</v>
      </c>
      <c r="K39" s="432">
        <v>94</v>
      </c>
      <c r="L39" s="432">
        <v>60</v>
      </c>
      <c r="M39" s="432">
        <v>75</v>
      </c>
      <c r="N39" s="432">
        <v>64</v>
      </c>
      <c r="O39" s="432">
        <v>78</v>
      </c>
      <c r="P39" s="432">
        <v>111</v>
      </c>
      <c r="Q39" s="432">
        <v>118</v>
      </c>
      <c r="R39" s="432">
        <v>107</v>
      </c>
      <c r="S39" s="432">
        <v>71</v>
      </c>
      <c r="T39" s="432">
        <v>47</v>
      </c>
      <c r="U39" s="432">
        <v>62</v>
      </c>
      <c r="V39" s="433">
        <v>200</v>
      </c>
      <c r="W39" s="433">
        <v>758</v>
      </c>
      <c r="X39" s="433">
        <v>287</v>
      </c>
      <c r="Y39" s="432" t="s">
        <v>363</v>
      </c>
    </row>
    <row r="40" spans="1:25" ht="15" customHeight="1">
      <c r="A40" s="16"/>
      <c r="B40" s="17"/>
      <c r="C40" s="18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3"/>
      <c r="W40" s="433"/>
      <c r="X40" s="433"/>
      <c r="Y40" s="419"/>
    </row>
    <row r="41" spans="1:25" s="358" customFormat="1" ht="15" customHeight="1">
      <c r="A41" s="361"/>
      <c r="B41" s="492" t="s">
        <v>42</v>
      </c>
      <c r="C41" s="493"/>
      <c r="D41" s="362">
        <f>SUM(D42:D46)</f>
        <v>88978</v>
      </c>
      <c r="E41" s="362">
        <f>SUM(E42:E46)</f>
        <v>4830</v>
      </c>
      <c r="F41" s="362">
        <f>SUM(F42:F46)</f>
        <v>5370</v>
      </c>
      <c r="G41" s="362">
        <f>SUM(G42:G46)</f>
        <v>5743</v>
      </c>
      <c r="H41" s="362">
        <f>SUM(H42:H46)</f>
        <v>7131</v>
      </c>
      <c r="I41" s="362">
        <f aca="true" t="shared" si="8" ref="I41:Y41">SUM(I42:I46)</f>
        <v>6864</v>
      </c>
      <c r="J41" s="362">
        <f t="shared" si="8"/>
        <v>6118</v>
      </c>
      <c r="K41" s="362">
        <f t="shared" si="8"/>
        <v>5462</v>
      </c>
      <c r="L41" s="362">
        <f t="shared" si="8"/>
        <v>5735</v>
      </c>
      <c r="M41" s="362">
        <f t="shared" si="8"/>
        <v>7203</v>
      </c>
      <c r="N41" s="362">
        <f t="shared" si="8"/>
        <v>7025</v>
      </c>
      <c r="O41" s="362">
        <f t="shared" si="8"/>
        <v>5984</v>
      </c>
      <c r="P41" s="362">
        <f t="shared" si="8"/>
        <v>4989</v>
      </c>
      <c r="Q41" s="362">
        <f t="shared" si="8"/>
        <v>4654</v>
      </c>
      <c r="R41" s="362">
        <f t="shared" si="8"/>
        <v>3868</v>
      </c>
      <c r="S41" s="362">
        <f t="shared" si="8"/>
        <v>2945</v>
      </c>
      <c r="T41" s="362">
        <f t="shared" si="8"/>
        <v>2314</v>
      </c>
      <c r="U41" s="362">
        <f t="shared" si="8"/>
        <v>2736</v>
      </c>
      <c r="V41" s="362">
        <f t="shared" si="8"/>
        <v>15943</v>
      </c>
      <c r="W41" s="362">
        <f t="shared" si="8"/>
        <v>61165</v>
      </c>
      <c r="X41" s="362">
        <f t="shared" si="8"/>
        <v>11863</v>
      </c>
      <c r="Y41" s="362">
        <f t="shared" si="8"/>
        <v>7</v>
      </c>
    </row>
    <row r="42" spans="1:25" ht="15" customHeight="1">
      <c r="A42" s="16"/>
      <c r="B42" s="17"/>
      <c r="C42" s="18" t="s">
        <v>43</v>
      </c>
      <c r="D42" s="433">
        <v>28492</v>
      </c>
      <c r="E42" s="432">
        <v>1682</v>
      </c>
      <c r="F42" s="432">
        <v>1927</v>
      </c>
      <c r="G42" s="432">
        <v>1822</v>
      </c>
      <c r="H42" s="432">
        <v>2192</v>
      </c>
      <c r="I42" s="432">
        <v>1938</v>
      </c>
      <c r="J42" s="432">
        <v>1830</v>
      </c>
      <c r="K42" s="432">
        <v>1927</v>
      </c>
      <c r="L42" s="432">
        <v>1978</v>
      </c>
      <c r="M42" s="432">
        <v>2235</v>
      </c>
      <c r="N42" s="432">
        <v>2110</v>
      </c>
      <c r="O42" s="432">
        <v>1744</v>
      </c>
      <c r="P42" s="432">
        <v>1606</v>
      </c>
      <c r="Q42" s="432">
        <v>1574</v>
      </c>
      <c r="R42" s="432">
        <v>1336</v>
      </c>
      <c r="S42" s="432">
        <v>964</v>
      </c>
      <c r="T42" s="432">
        <v>764</v>
      </c>
      <c r="U42" s="432">
        <v>858</v>
      </c>
      <c r="V42" s="433">
        <v>5431</v>
      </c>
      <c r="W42" s="433">
        <v>19134</v>
      </c>
      <c r="X42" s="433">
        <v>3922</v>
      </c>
      <c r="Y42" s="432">
        <v>5</v>
      </c>
    </row>
    <row r="43" spans="1:25" ht="15" customHeight="1">
      <c r="A43" s="16"/>
      <c r="B43" s="17"/>
      <c r="C43" s="18" t="s">
        <v>44</v>
      </c>
      <c r="D43" s="433">
        <v>11625</v>
      </c>
      <c r="E43" s="432">
        <v>489</v>
      </c>
      <c r="F43" s="432">
        <v>545</v>
      </c>
      <c r="G43" s="432">
        <v>689</v>
      </c>
      <c r="H43" s="432">
        <v>943</v>
      </c>
      <c r="I43" s="432">
        <v>782</v>
      </c>
      <c r="J43" s="432">
        <v>665</v>
      </c>
      <c r="K43" s="432">
        <v>573</v>
      </c>
      <c r="L43" s="432">
        <v>571</v>
      </c>
      <c r="M43" s="432">
        <v>983</v>
      </c>
      <c r="N43" s="432">
        <v>989</v>
      </c>
      <c r="O43" s="432">
        <v>910</v>
      </c>
      <c r="P43" s="432">
        <v>754</v>
      </c>
      <c r="Q43" s="432">
        <v>612</v>
      </c>
      <c r="R43" s="432">
        <v>573</v>
      </c>
      <c r="S43" s="432">
        <v>509</v>
      </c>
      <c r="T43" s="432">
        <v>417</v>
      </c>
      <c r="U43" s="432">
        <v>621</v>
      </c>
      <c r="V43" s="433">
        <v>1723</v>
      </c>
      <c r="W43" s="433">
        <v>7782</v>
      </c>
      <c r="X43" s="433">
        <v>2120</v>
      </c>
      <c r="Y43" s="432" t="s">
        <v>363</v>
      </c>
    </row>
    <row r="44" spans="1:25" ht="15" customHeight="1">
      <c r="A44" s="16"/>
      <c r="B44" s="17"/>
      <c r="C44" s="18" t="s">
        <v>45</v>
      </c>
      <c r="D44" s="433">
        <v>11272</v>
      </c>
      <c r="E44" s="432">
        <v>540</v>
      </c>
      <c r="F44" s="432">
        <v>590</v>
      </c>
      <c r="G44" s="432">
        <v>716</v>
      </c>
      <c r="H44" s="432">
        <v>931</v>
      </c>
      <c r="I44" s="432">
        <v>857</v>
      </c>
      <c r="J44" s="432">
        <v>701</v>
      </c>
      <c r="K44" s="432">
        <v>541</v>
      </c>
      <c r="L44" s="432">
        <v>662</v>
      </c>
      <c r="M44" s="432">
        <v>925</v>
      </c>
      <c r="N44" s="432">
        <v>895</v>
      </c>
      <c r="O44" s="432">
        <v>787</v>
      </c>
      <c r="P44" s="432">
        <v>651</v>
      </c>
      <c r="Q44" s="432">
        <v>702</v>
      </c>
      <c r="R44" s="432">
        <v>562</v>
      </c>
      <c r="S44" s="432">
        <v>458</v>
      </c>
      <c r="T44" s="432">
        <v>365</v>
      </c>
      <c r="U44" s="432">
        <v>389</v>
      </c>
      <c r="V44" s="433">
        <v>1846</v>
      </c>
      <c r="W44" s="433">
        <v>7652</v>
      </c>
      <c r="X44" s="433">
        <v>1774</v>
      </c>
      <c r="Y44" s="432" t="s">
        <v>363</v>
      </c>
    </row>
    <row r="45" spans="1:25" ht="15" customHeight="1">
      <c r="A45" s="16"/>
      <c r="B45" s="17"/>
      <c r="C45" s="18" t="s">
        <v>46</v>
      </c>
      <c r="D45" s="433">
        <v>11630</v>
      </c>
      <c r="E45" s="432">
        <v>574</v>
      </c>
      <c r="F45" s="432">
        <v>648</v>
      </c>
      <c r="G45" s="432">
        <v>752</v>
      </c>
      <c r="H45" s="432">
        <v>921</v>
      </c>
      <c r="I45" s="432">
        <v>942</v>
      </c>
      <c r="J45" s="432">
        <v>803</v>
      </c>
      <c r="K45" s="432">
        <v>660</v>
      </c>
      <c r="L45" s="432">
        <v>668</v>
      </c>
      <c r="M45" s="432">
        <v>948</v>
      </c>
      <c r="N45" s="432">
        <v>943</v>
      </c>
      <c r="O45" s="432">
        <v>765</v>
      </c>
      <c r="P45" s="432">
        <v>693</v>
      </c>
      <c r="Q45" s="432">
        <v>685</v>
      </c>
      <c r="R45" s="432">
        <v>534</v>
      </c>
      <c r="S45" s="432">
        <v>391</v>
      </c>
      <c r="T45" s="432">
        <v>317</v>
      </c>
      <c r="U45" s="432">
        <v>386</v>
      </c>
      <c r="V45" s="433">
        <v>1974</v>
      </c>
      <c r="W45" s="433">
        <v>8028</v>
      </c>
      <c r="X45" s="433">
        <v>1628</v>
      </c>
      <c r="Y45" s="432" t="s">
        <v>363</v>
      </c>
    </row>
    <row r="46" spans="1:25" ht="15" customHeight="1">
      <c r="A46" s="16"/>
      <c r="B46" s="17"/>
      <c r="C46" s="18" t="s">
        <v>47</v>
      </c>
      <c r="D46" s="433">
        <v>25959</v>
      </c>
      <c r="E46" s="432">
        <v>1545</v>
      </c>
      <c r="F46" s="432">
        <v>1660</v>
      </c>
      <c r="G46" s="432">
        <v>1764</v>
      </c>
      <c r="H46" s="432">
        <v>2144</v>
      </c>
      <c r="I46" s="432">
        <v>2345</v>
      </c>
      <c r="J46" s="432">
        <v>2119</v>
      </c>
      <c r="K46" s="432">
        <v>1761</v>
      </c>
      <c r="L46" s="432">
        <v>1856</v>
      </c>
      <c r="M46" s="432">
        <v>2112</v>
      </c>
      <c r="N46" s="432">
        <v>2088</v>
      </c>
      <c r="O46" s="432">
        <v>1778</v>
      </c>
      <c r="P46" s="432">
        <v>1285</v>
      </c>
      <c r="Q46" s="432">
        <v>1081</v>
      </c>
      <c r="R46" s="432">
        <v>863</v>
      </c>
      <c r="S46" s="432">
        <v>623</v>
      </c>
      <c r="T46" s="432">
        <v>451</v>
      </c>
      <c r="U46" s="432">
        <v>482</v>
      </c>
      <c r="V46" s="433">
        <v>4969</v>
      </c>
      <c r="W46" s="433">
        <v>18569</v>
      </c>
      <c r="X46" s="433">
        <v>2419</v>
      </c>
      <c r="Y46" s="432">
        <v>2</v>
      </c>
    </row>
    <row r="47" spans="1:25" ht="15" customHeight="1">
      <c r="A47" s="16"/>
      <c r="B47" s="17"/>
      <c r="C47" s="18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3"/>
      <c r="W47" s="433"/>
      <c r="X47" s="433"/>
      <c r="Y47" s="419"/>
    </row>
    <row r="48" spans="1:25" s="358" customFormat="1" ht="15" customHeight="1">
      <c r="A48" s="361"/>
      <c r="B48" s="492" t="s">
        <v>48</v>
      </c>
      <c r="C48" s="493"/>
      <c r="D48" s="362">
        <f>SUM(D49:D52)</f>
        <v>44494</v>
      </c>
      <c r="E48" s="362">
        <f>SUM(E49:E52)</f>
        <v>1882</v>
      </c>
      <c r="F48" s="362">
        <f>SUM(F49:F52)</f>
        <v>2370</v>
      </c>
      <c r="G48" s="362">
        <f>SUM(G49:G52)</f>
        <v>2909</v>
      </c>
      <c r="H48" s="362">
        <f>SUM(H49:H52)</f>
        <v>3477</v>
      </c>
      <c r="I48" s="362">
        <f aca="true" t="shared" si="9" ref="I48:Y48">SUM(I49:I52)</f>
        <v>2130</v>
      </c>
      <c r="J48" s="362">
        <f t="shared" si="9"/>
        <v>1781</v>
      </c>
      <c r="K48" s="362">
        <f t="shared" si="9"/>
        <v>1997</v>
      </c>
      <c r="L48" s="362">
        <f t="shared" si="9"/>
        <v>2696</v>
      </c>
      <c r="M48" s="362">
        <f t="shared" si="9"/>
        <v>3614</v>
      </c>
      <c r="N48" s="362">
        <f t="shared" si="9"/>
        <v>3520</v>
      </c>
      <c r="O48" s="362">
        <f t="shared" si="9"/>
        <v>2901</v>
      </c>
      <c r="P48" s="362">
        <f t="shared" si="9"/>
        <v>3028</v>
      </c>
      <c r="Q48" s="362">
        <f t="shared" si="9"/>
        <v>3178</v>
      </c>
      <c r="R48" s="362">
        <f t="shared" si="9"/>
        <v>2904</v>
      </c>
      <c r="S48" s="362">
        <f t="shared" si="9"/>
        <v>2206</v>
      </c>
      <c r="T48" s="362">
        <f t="shared" si="9"/>
        <v>1813</v>
      </c>
      <c r="U48" s="362">
        <f t="shared" si="9"/>
        <v>2076</v>
      </c>
      <c r="V48" s="362">
        <f t="shared" si="9"/>
        <v>7161</v>
      </c>
      <c r="W48" s="362">
        <f t="shared" si="9"/>
        <v>28322</v>
      </c>
      <c r="X48" s="362">
        <f t="shared" si="9"/>
        <v>8999</v>
      </c>
      <c r="Y48" s="435">
        <f t="shared" si="9"/>
        <v>12</v>
      </c>
    </row>
    <row r="49" spans="1:25" ht="15" customHeight="1">
      <c r="A49" s="16"/>
      <c r="B49" s="17"/>
      <c r="C49" s="18" t="s">
        <v>49</v>
      </c>
      <c r="D49" s="433">
        <v>11003</v>
      </c>
      <c r="E49" s="432">
        <v>383</v>
      </c>
      <c r="F49" s="432">
        <v>522</v>
      </c>
      <c r="G49" s="432">
        <v>700</v>
      </c>
      <c r="H49" s="432">
        <v>899</v>
      </c>
      <c r="I49" s="432">
        <v>276</v>
      </c>
      <c r="J49" s="432">
        <v>221</v>
      </c>
      <c r="K49" s="432">
        <v>409</v>
      </c>
      <c r="L49" s="432">
        <v>602</v>
      </c>
      <c r="M49" s="432">
        <v>889</v>
      </c>
      <c r="N49" s="432">
        <v>958</v>
      </c>
      <c r="O49" s="432">
        <v>793</v>
      </c>
      <c r="P49" s="432">
        <v>864</v>
      </c>
      <c r="Q49" s="432">
        <v>886</v>
      </c>
      <c r="R49" s="432">
        <v>832</v>
      </c>
      <c r="S49" s="432">
        <v>583</v>
      </c>
      <c r="T49" s="432">
        <v>545</v>
      </c>
      <c r="U49" s="432">
        <v>639</v>
      </c>
      <c r="V49" s="433">
        <v>1605</v>
      </c>
      <c r="W49" s="433">
        <v>6797</v>
      </c>
      <c r="X49" s="433">
        <v>2599</v>
      </c>
      <c r="Y49" s="432">
        <v>2</v>
      </c>
    </row>
    <row r="50" spans="1:25" ht="15" customHeight="1">
      <c r="A50" s="16"/>
      <c r="B50" s="17"/>
      <c r="C50" s="18" t="s">
        <v>50</v>
      </c>
      <c r="D50" s="433">
        <v>7618</v>
      </c>
      <c r="E50" s="432">
        <v>345</v>
      </c>
      <c r="F50" s="432">
        <v>427</v>
      </c>
      <c r="G50" s="432">
        <v>477</v>
      </c>
      <c r="H50" s="432">
        <v>645</v>
      </c>
      <c r="I50" s="432">
        <v>426</v>
      </c>
      <c r="J50" s="432">
        <v>347</v>
      </c>
      <c r="K50" s="432">
        <v>322</v>
      </c>
      <c r="L50" s="432">
        <v>459</v>
      </c>
      <c r="M50" s="432">
        <v>609</v>
      </c>
      <c r="N50" s="432">
        <v>612</v>
      </c>
      <c r="O50" s="432">
        <v>420</v>
      </c>
      <c r="P50" s="432">
        <v>445</v>
      </c>
      <c r="Q50" s="432">
        <v>563</v>
      </c>
      <c r="R50" s="432">
        <v>510</v>
      </c>
      <c r="S50" s="432">
        <v>374</v>
      </c>
      <c r="T50" s="432">
        <v>275</v>
      </c>
      <c r="U50" s="432">
        <v>355</v>
      </c>
      <c r="V50" s="433">
        <v>1249</v>
      </c>
      <c r="W50" s="433">
        <v>4848</v>
      </c>
      <c r="X50" s="433">
        <v>1514</v>
      </c>
      <c r="Y50" s="432">
        <v>7</v>
      </c>
    </row>
    <row r="51" spans="1:25" ht="15" customHeight="1">
      <c r="A51" s="16"/>
      <c r="B51" s="17"/>
      <c r="C51" s="18" t="s">
        <v>51</v>
      </c>
      <c r="D51" s="433">
        <v>16890</v>
      </c>
      <c r="E51" s="432">
        <v>791</v>
      </c>
      <c r="F51" s="432">
        <v>934</v>
      </c>
      <c r="G51" s="432">
        <v>1129</v>
      </c>
      <c r="H51" s="432">
        <v>1262</v>
      </c>
      <c r="I51" s="432">
        <v>778</v>
      </c>
      <c r="J51" s="432">
        <v>727</v>
      </c>
      <c r="K51" s="432">
        <v>835</v>
      </c>
      <c r="L51" s="432">
        <v>1129</v>
      </c>
      <c r="M51" s="432">
        <v>1394</v>
      </c>
      <c r="N51" s="432">
        <v>1238</v>
      </c>
      <c r="O51" s="432">
        <v>1089</v>
      </c>
      <c r="P51" s="432">
        <v>1134</v>
      </c>
      <c r="Q51" s="432">
        <v>1206</v>
      </c>
      <c r="R51" s="432">
        <v>1090</v>
      </c>
      <c r="S51" s="432">
        <v>809</v>
      </c>
      <c r="T51" s="432">
        <v>643</v>
      </c>
      <c r="U51" s="432">
        <v>701</v>
      </c>
      <c r="V51" s="433">
        <v>2854</v>
      </c>
      <c r="W51" s="433">
        <v>10792</v>
      </c>
      <c r="X51" s="433">
        <v>3243</v>
      </c>
      <c r="Y51" s="432">
        <v>1</v>
      </c>
    </row>
    <row r="52" spans="1:25" ht="15" customHeight="1">
      <c r="A52" s="16"/>
      <c r="B52" s="17"/>
      <c r="C52" s="18" t="s">
        <v>52</v>
      </c>
      <c r="D52" s="433">
        <v>8983</v>
      </c>
      <c r="E52" s="432">
        <v>363</v>
      </c>
      <c r="F52" s="432">
        <v>487</v>
      </c>
      <c r="G52" s="432">
        <v>603</v>
      </c>
      <c r="H52" s="432">
        <v>671</v>
      </c>
      <c r="I52" s="432">
        <v>650</v>
      </c>
      <c r="J52" s="432">
        <v>486</v>
      </c>
      <c r="K52" s="432">
        <v>431</v>
      </c>
      <c r="L52" s="432">
        <v>506</v>
      </c>
      <c r="M52" s="432">
        <v>722</v>
      </c>
      <c r="N52" s="432">
        <v>712</v>
      </c>
      <c r="O52" s="432">
        <v>599</v>
      </c>
      <c r="P52" s="432">
        <v>585</v>
      </c>
      <c r="Q52" s="432">
        <v>523</v>
      </c>
      <c r="R52" s="432">
        <v>472</v>
      </c>
      <c r="S52" s="432">
        <v>440</v>
      </c>
      <c r="T52" s="432">
        <v>350</v>
      </c>
      <c r="U52" s="432">
        <v>381</v>
      </c>
      <c r="V52" s="433">
        <v>1453</v>
      </c>
      <c r="W52" s="433">
        <v>5885</v>
      </c>
      <c r="X52" s="433">
        <v>1643</v>
      </c>
      <c r="Y52" s="432">
        <v>2</v>
      </c>
    </row>
    <row r="53" spans="1:25" ht="15" customHeight="1">
      <c r="A53" s="16"/>
      <c r="B53" s="17"/>
      <c r="C53" s="18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3"/>
      <c r="W53" s="433"/>
      <c r="X53" s="433"/>
      <c r="Y53" s="419"/>
    </row>
    <row r="54" spans="1:25" s="358" customFormat="1" ht="15" customHeight="1">
      <c r="A54" s="361"/>
      <c r="B54" s="492" t="s">
        <v>53</v>
      </c>
      <c r="C54" s="493"/>
      <c r="D54" s="362">
        <f>SUM(D55:D60)</f>
        <v>38173</v>
      </c>
      <c r="E54" s="362">
        <f>SUM(E55:E60)</f>
        <v>1602</v>
      </c>
      <c r="F54" s="362">
        <f>SUM(F55:F60)</f>
        <v>2090</v>
      </c>
      <c r="G54" s="362">
        <f>SUM(G55:G60)</f>
        <v>2460</v>
      </c>
      <c r="H54" s="362">
        <f>SUM(H55:H60)</f>
        <v>2917</v>
      </c>
      <c r="I54" s="362">
        <f aca="true" t="shared" si="10" ref="I54:Y54">SUM(I55:I60)</f>
        <v>1845</v>
      </c>
      <c r="J54" s="362">
        <f t="shared" si="10"/>
        <v>1322</v>
      </c>
      <c r="K54" s="362">
        <f t="shared" si="10"/>
        <v>1808</v>
      </c>
      <c r="L54" s="362">
        <f t="shared" si="10"/>
        <v>2359</v>
      </c>
      <c r="M54" s="362">
        <f t="shared" si="10"/>
        <v>2995</v>
      </c>
      <c r="N54" s="362">
        <f t="shared" si="10"/>
        <v>2835</v>
      </c>
      <c r="O54" s="362">
        <f t="shared" si="10"/>
        <v>2560</v>
      </c>
      <c r="P54" s="362">
        <f t="shared" si="10"/>
        <v>2661</v>
      </c>
      <c r="Q54" s="362">
        <f t="shared" si="10"/>
        <v>2913</v>
      </c>
      <c r="R54" s="362">
        <f t="shared" si="10"/>
        <v>2539</v>
      </c>
      <c r="S54" s="362">
        <f t="shared" si="10"/>
        <v>1960</v>
      </c>
      <c r="T54" s="362">
        <f t="shared" si="10"/>
        <v>1600</v>
      </c>
      <c r="U54" s="362">
        <f t="shared" si="10"/>
        <v>1702</v>
      </c>
      <c r="V54" s="362">
        <f t="shared" si="10"/>
        <v>6152</v>
      </c>
      <c r="W54" s="362">
        <f t="shared" si="10"/>
        <v>24215</v>
      </c>
      <c r="X54" s="362">
        <f t="shared" si="10"/>
        <v>7801</v>
      </c>
      <c r="Y54" s="432">
        <f t="shared" si="10"/>
        <v>5</v>
      </c>
    </row>
    <row r="55" spans="1:25" ht="15" customHeight="1">
      <c r="A55" s="16"/>
      <c r="B55" s="17"/>
      <c r="C55" s="18" t="s">
        <v>54</v>
      </c>
      <c r="D55" s="433">
        <v>6298</v>
      </c>
      <c r="E55" s="432">
        <v>270</v>
      </c>
      <c r="F55" s="432">
        <v>320</v>
      </c>
      <c r="G55" s="432">
        <v>425</v>
      </c>
      <c r="H55" s="432">
        <v>495</v>
      </c>
      <c r="I55" s="432">
        <v>407</v>
      </c>
      <c r="J55" s="432">
        <v>256</v>
      </c>
      <c r="K55" s="432">
        <v>310</v>
      </c>
      <c r="L55" s="432">
        <v>397</v>
      </c>
      <c r="M55" s="432">
        <v>554</v>
      </c>
      <c r="N55" s="432">
        <v>457</v>
      </c>
      <c r="O55" s="432">
        <v>411</v>
      </c>
      <c r="P55" s="432">
        <v>407</v>
      </c>
      <c r="Q55" s="432">
        <v>459</v>
      </c>
      <c r="R55" s="432">
        <v>382</v>
      </c>
      <c r="S55" s="432">
        <v>276</v>
      </c>
      <c r="T55" s="432">
        <v>231</v>
      </c>
      <c r="U55" s="432">
        <v>241</v>
      </c>
      <c r="V55" s="433">
        <v>1015</v>
      </c>
      <c r="W55" s="433">
        <v>4153</v>
      </c>
      <c r="X55" s="433">
        <v>1130</v>
      </c>
      <c r="Y55" s="432" t="s">
        <v>363</v>
      </c>
    </row>
    <row r="56" spans="1:25" ht="15" customHeight="1">
      <c r="A56" s="16"/>
      <c r="B56" s="17"/>
      <c r="C56" s="18" t="s">
        <v>55</v>
      </c>
      <c r="D56" s="433">
        <v>5786</v>
      </c>
      <c r="E56" s="432">
        <v>248</v>
      </c>
      <c r="F56" s="432">
        <v>333</v>
      </c>
      <c r="G56" s="432">
        <v>344</v>
      </c>
      <c r="H56" s="432">
        <v>493</v>
      </c>
      <c r="I56" s="432">
        <v>309</v>
      </c>
      <c r="J56" s="432">
        <v>188</v>
      </c>
      <c r="K56" s="432">
        <v>304</v>
      </c>
      <c r="L56" s="432">
        <v>334</v>
      </c>
      <c r="M56" s="432">
        <v>490</v>
      </c>
      <c r="N56" s="432">
        <v>438</v>
      </c>
      <c r="O56" s="432">
        <v>390</v>
      </c>
      <c r="P56" s="432">
        <v>381</v>
      </c>
      <c r="Q56" s="432">
        <v>400</v>
      </c>
      <c r="R56" s="432">
        <v>342</v>
      </c>
      <c r="S56" s="432">
        <v>302</v>
      </c>
      <c r="T56" s="432">
        <v>238</v>
      </c>
      <c r="U56" s="432">
        <v>252</v>
      </c>
      <c r="V56" s="433">
        <v>925</v>
      </c>
      <c r="W56" s="433">
        <v>3727</v>
      </c>
      <c r="X56" s="433">
        <v>1134</v>
      </c>
      <c r="Y56" s="432" t="s">
        <v>363</v>
      </c>
    </row>
    <row r="57" spans="1:25" ht="15" customHeight="1">
      <c r="A57" s="16"/>
      <c r="B57" s="17"/>
      <c r="C57" s="18" t="s">
        <v>56</v>
      </c>
      <c r="D57" s="433">
        <v>8115</v>
      </c>
      <c r="E57" s="432">
        <v>329</v>
      </c>
      <c r="F57" s="432">
        <v>468</v>
      </c>
      <c r="G57" s="432">
        <v>502</v>
      </c>
      <c r="H57" s="432">
        <v>591</v>
      </c>
      <c r="I57" s="432">
        <v>301</v>
      </c>
      <c r="J57" s="432">
        <v>264</v>
      </c>
      <c r="K57" s="432">
        <v>357</v>
      </c>
      <c r="L57" s="432">
        <v>509</v>
      </c>
      <c r="M57" s="432">
        <v>577</v>
      </c>
      <c r="N57" s="432">
        <v>559</v>
      </c>
      <c r="O57" s="432">
        <v>555</v>
      </c>
      <c r="P57" s="432">
        <v>620</v>
      </c>
      <c r="Q57" s="432">
        <v>641</v>
      </c>
      <c r="R57" s="432">
        <v>593</v>
      </c>
      <c r="S57" s="432">
        <v>466</v>
      </c>
      <c r="T57" s="432">
        <v>373</v>
      </c>
      <c r="U57" s="432">
        <v>408</v>
      </c>
      <c r="V57" s="433">
        <v>1299</v>
      </c>
      <c r="W57" s="433">
        <v>4974</v>
      </c>
      <c r="X57" s="433">
        <v>1840</v>
      </c>
      <c r="Y57" s="432">
        <v>2</v>
      </c>
    </row>
    <row r="58" spans="1:25" ht="15" customHeight="1">
      <c r="A58" s="16"/>
      <c r="B58" s="17"/>
      <c r="C58" s="18" t="s">
        <v>57</v>
      </c>
      <c r="D58" s="433">
        <v>9009</v>
      </c>
      <c r="E58" s="432">
        <v>386</v>
      </c>
      <c r="F58" s="432">
        <v>485</v>
      </c>
      <c r="G58" s="432">
        <v>598</v>
      </c>
      <c r="H58" s="432">
        <v>653</v>
      </c>
      <c r="I58" s="432">
        <v>410</v>
      </c>
      <c r="J58" s="432">
        <v>320</v>
      </c>
      <c r="K58" s="432">
        <v>421</v>
      </c>
      <c r="L58" s="432">
        <v>586</v>
      </c>
      <c r="M58" s="432">
        <v>708</v>
      </c>
      <c r="N58" s="432">
        <v>708</v>
      </c>
      <c r="O58" s="432">
        <v>614</v>
      </c>
      <c r="P58" s="432">
        <v>594</v>
      </c>
      <c r="Q58" s="432">
        <v>702</v>
      </c>
      <c r="R58" s="432">
        <v>628</v>
      </c>
      <c r="S58" s="432">
        <v>424</v>
      </c>
      <c r="T58" s="432">
        <v>385</v>
      </c>
      <c r="U58" s="432">
        <v>385</v>
      </c>
      <c r="V58" s="433">
        <v>1469</v>
      </c>
      <c r="W58" s="433">
        <v>5716</v>
      </c>
      <c r="X58" s="433">
        <v>1822</v>
      </c>
      <c r="Y58" s="432">
        <v>2</v>
      </c>
    </row>
    <row r="59" spans="1:25" ht="15" customHeight="1">
      <c r="A59" s="16"/>
      <c r="B59" s="17"/>
      <c r="C59" s="18" t="s">
        <v>58</v>
      </c>
      <c r="D59" s="433">
        <v>3618</v>
      </c>
      <c r="E59" s="432">
        <v>142</v>
      </c>
      <c r="F59" s="432">
        <v>221</v>
      </c>
      <c r="G59" s="432">
        <v>260</v>
      </c>
      <c r="H59" s="432">
        <v>287</v>
      </c>
      <c r="I59" s="432">
        <v>170</v>
      </c>
      <c r="J59" s="432">
        <v>97</v>
      </c>
      <c r="K59" s="432">
        <v>157</v>
      </c>
      <c r="L59" s="432">
        <v>217</v>
      </c>
      <c r="M59" s="432">
        <v>280</v>
      </c>
      <c r="N59" s="432">
        <v>215</v>
      </c>
      <c r="O59" s="432">
        <v>193</v>
      </c>
      <c r="P59" s="432">
        <v>246</v>
      </c>
      <c r="Q59" s="432">
        <v>297</v>
      </c>
      <c r="R59" s="432">
        <v>276</v>
      </c>
      <c r="S59" s="432">
        <v>221</v>
      </c>
      <c r="T59" s="432">
        <v>177</v>
      </c>
      <c r="U59" s="432">
        <v>162</v>
      </c>
      <c r="V59" s="433">
        <v>623</v>
      </c>
      <c r="W59" s="433">
        <v>2159</v>
      </c>
      <c r="X59" s="433">
        <v>836</v>
      </c>
      <c r="Y59" s="432" t="s">
        <v>363</v>
      </c>
    </row>
    <row r="60" spans="1:25" ht="15" customHeight="1">
      <c r="A60" s="16"/>
      <c r="B60" s="17"/>
      <c r="C60" s="18" t="s">
        <v>59</v>
      </c>
      <c r="D60" s="433">
        <v>5347</v>
      </c>
      <c r="E60" s="432">
        <v>227</v>
      </c>
      <c r="F60" s="432">
        <v>263</v>
      </c>
      <c r="G60" s="432">
        <v>331</v>
      </c>
      <c r="H60" s="432">
        <v>398</v>
      </c>
      <c r="I60" s="432">
        <v>248</v>
      </c>
      <c r="J60" s="432">
        <v>197</v>
      </c>
      <c r="K60" s="432">
        <v>259</v>
      </c>
      <c r="L60" s="432">
        <v>316</v>
      </c>
      <c r="M60" s="432">
        <v>386</v>
      </c>
      <c r="N60" s="432">
        <v>458</v>
      </c>
      <c r="O60" s="432">
        <v>397</v>
      </c>
      <c r="P60" s="432">
        <v>413</v>
      </c>
      <c r="Q60" s="432">
        <v>414</v>
      </c>
      <c r="R60" s="432">
        <v>318</v>
      </c>
      <c r="S60" s="432">
        <v>271</v>
      </c>
      <c r="T60" s="432">
        <v>196</v>
      </c>
      <c r="U60" s="432">
        <v>254</v>
      </c>
      <c r="V60" s="433">
        <v>821</v>
      </c>
      <c r="W60" s="433">
        <v>3486</v>
      </c>
      <c r="X60" s="433">
        <v>1039</v>
      </c>
      <c r="Y60" s="432">
        <v>1</v>
      </c>
    </row>
    <row r="61" spans="1:25" ht="15" customHeight="1">
      <c r="A61" s="16"/>
      <c r="B61" s="17"/>
      <c r="C61" s="18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3"/>
      <c r="W61" s="433"/>
      <c r="X61" s="433"/>
      <c r="Y61" s="419"/>
    </row>
    <row r="62" spans="1:25" s="358" customFormat="1" ht="15" customHeight="1">
      <c r="A62" s="361"/>
      <c r="B62" s="492" t="s">
        <v>60</v>
      </c>
      <c r="C62" s="493"/>
      <c r="D62" s="362">
        <f>SUM(D63:D66)</f>
        <v>39856</v>
      </c>
      <c r="E62" s="362">
        <f>SUM(E63:E66)</f>
        <v>1326</v>
      </c>
      <c r="F62" s="362">
        <f>SUM(F63:F66)</f>
        <v>1824</v>
      </c>
      <c r="G62" s="362">
        <f>SUM(G63:G66)</f>
        <v>2507</v>
      </c>
      <c r="H62" s="362">
        <f>SUM(H63:H66)</f>
        <v>2769</v>
      </c>
      <c r="I62" s="362">
        <f aca="true" t="shared" si="11" ref="I62:X62">SUM(I63:I66)</f>
        <v>1184</v>
      </c>
      <c r="J62" s="362">
        <f t="shared" si="11"/>
        <v>843</v>
      </c>
      <c r="K62" s="362">
        <f t="shared" si="11"/>
        <v>1503</v>
      </c>
      <c r="L62" s="362">
        <f t="shared" si="11"/>
        <v>2248</v>
      </c>
      <c r="M62" s="362">
        <f t="shared" si="11"/>
        <v>2971</v>
      </c>
      <c r="N62" s="362">
        <f t="shared" si="11"/>
        <v>2824</v>
      </c>
      <c r="O62" s="362">
        <f t="shared" si="11"/>
        <v>2654</v>
      </c>
      <c r="P62" s="362">
        <f t="shared" si="11"/>
        <v>3173</v>
      </c>
      <c r="Q62" s="362">
        <f t="shared" si="11"/>
        <v>3717</v>
      </c>
      <c r="R62" s="362">
        <f t="shared" si="11"/>
        <v>3447</v>
      </c>
      <c r="S62" s="362">
        <f t="shared" si="11"/>
        <v>2564</v>
      </c>
      <c r="T62" s="362">
        <f t="shared" si="11"/>
        <v>1919</v>
      </c>
      <c r="U62" s="362">
        <f t="shared" si="11"/>
        <v>2383</v>
      </c>
      <c r="V62" s="362">
        <f t="shared" si="11"/>
        <v>5657</v>
      </c>
      <c r="W62" s="362">
        <f t="shared" si="11"/>
        <v>23886</v>
      </c>
      <c r="X62" s="362">
        <f t="shared" si="11"/>
        <v>10313</v>
      </c>
      <c r="Y62" s="435" t="s">
        <v>364</v>
      </c>
    </row>
    <row r="63" spans="1:25" ht="15" customHeight="1">
      <c r="A63" s="16"/>
      <c r="B63" s="17"/>
      <c r="C63" s="18" t="s">
        <v>61</v>
      </c>
      <c r="D63" s="433">
        <v>12267</v>
      </c>
      <c r="E63" s="432">
        <v>421</v>
      </c>
      <c r="F63" s="432">
        <v>604</v>
      </c>
      <c r="G63" s="432">
        <v>783</v>
      </c>
      <c r="H63" s="432">
        <v>846</v>
      </c>
      <c r="I63" s="432">
        <v>418</v>
      </c>
      <c r="J63" s="432">
        <v>293</v>
      </c>
      <c r="K63" s="432">
        <v>543</v>
      </c>
      <c r="L63" s="432">
        <v>755</v>
      </c>
      <c r="M63" s="432">
        <v>947</v>
      </c>
      <c r="N63" s="432">
        <v>840</v>
      </c>
      <c r="O63" s="432">
        <v>785</v>
      </c>
      <c r="P63" s="432">
        <v>953</v>
      </c>
      <c r="Q63" s="432">
        <v>1056</v>
      </c>
      <c r="R63" s="432">
        <v>1070</v>
      </c>
      <c r="S63" s="432">
        <v>719</v>
      </c>
      <c r="T63" s="432">
        <v>548</v>
      </c>
      <c r="U63" s="432">
        <v>686</v>
      </c>
      <c r="V63" s="433">
        <v>1808</v>
      </c>
      <c r="W63" s="433">
        <v>7436</v>
      </c>
      <c r="X63" s="433">
        <v>3023</v>
      </c>
      <c r="Y63" s="432" t="s">
        <v>363</v>
      </c>
    </row>
    <row r="64" spans="1:25" ht="15" customHeight="1">
      <c r="A64" s="16"/>
      <c r="B64" s="17"/>
      <c r="C64" s="18" t="s">
        <v>62</v>
      </c>
      <c r="D64" s="433">
        <v>9410</v>
      </c>
      <c r="E64" s="432">
        <v>199</v>
      </c>
      <c r="F64" s="432">
        <v>267</v>
      </c>
      <c r="G64" s="432">
        <v>522</v>
      </c>
      <c r="H64" s="432">
        <v>566</v>
      </c>
      <c r="I64" s="432">
        <v>189</v>
      </c>
      <c r="J64" s="432">
        <v>91</v>
      </c>
      <c r="K64" s="432">
        <v>229</v>
      </c>
      <c r="L64" s="432">
        <v>392</v>
      </c>
      <c r="M64" s="432">
        <v>684</v>
      </c>
      <c r="N64" s="432">
        <v>683</v>
      </c>
      <c r="O64" s="432">
        <v>700</v>
      </c>
      <c r="P64" s="432">
        <v>843</v>
      </c>
      <c r="Q64" s="432">
        <v>1047</v>
      </c>
      <c r="R64" s="432">
        <v>942</v>
      </c>
      <c r="S64" s="432">
        <v>773</v>
      </c>
      <c r="T64" s="432">
        <v>602</v>
      </c>
      <c r="U64" s="432">
        <v>681</v>
      </c>
      <c r="V64" s="433">
        <v>988</v>
      </c>
      <c r="W64" s="433">
        <v>5424</v>
      </c>
      <c r="X64" s="433">
        <v>2998</v>
      </c>
      <c r="Y64" s="432" t="s">
        <v>363</v>
      </c>
    </row>
    <row r="65" spans="1:25" ht="15" customHeight="1">
      <c r="A65" s="16"/>
      <c r="B65" s="17"/>
      <c r="C65" s="18" t="s">
        <v>63</v>
      </c>
      <c r="D65" s="433">
        <v>13200</v>
      </c>
      <c r="E65" s="432">
        <v>510</v>
      </c>
      <c r="F65" s="432">
        <v>711</v>
      </c>
      <c r="G65" s="432">
        <v>906</v>
      </c>
      <c r="H65" s="432">
        <v>922</v>
      </c>
      <c r="I65" s="432">
        <v>387</v>
      </c>
      <c r="J65" s="432">
        <v>334</v>
      </c>
      <c r="K65" s="432">
        <v>536</v>
      </c>
      <c r="L65" s="432">
        <v>817</v>
      </c>
      <c r="M65" s="432">
        <v>996</v>
      </c>
      <c r="N65" s="432">
        <v>984</v>
      </c>
      <c r="O65" s="432">
        <v>882</v>
      </c>
      <c r="P65" s="432">
        <v>1020</v>
      </c>
      <c r="Q65" s="432">
        <v>1157</v>
      </c>
      <c r="R65" s="432">
        <v>1021</v>
      </c>
      <c r="S65" s="432">
        <v>746</v>
      </c>
      <c r="T65" s="432">
        <v>543</v>
      </c>
      <c r="U65" s="432">
        <v>728</v>
      </c>
      <c r="V65" s="433">
        <v>2127</v>
      </c>
      <c r="W65" s="433">
        <v>8035</v>
      </c>
      <c r="X65" s="433">
        <v>3038</v>
      </c>
      <c r="Y65" s="432" t="s">
        <v>363</v>
      </c>
    </row>
    <row r="66" spans="1:25" ht="15" customHeight="1">
      <c r="A66" s="16"/>
      <c r="B66" s="17"/>
      <c r="C66" s="18" t="s">
        <v>64</v>
      </c>
      <c r="D66" s="433">
        <v>4979</v>
      </c>
      <c r="E66" s="432">
        <v>196</v>
      </c>
      <c r="F66" s="432">
        <v>242</v>
      </c>
      <c r="G66" s="432">
        <v>296</v>
      </c>
      <c r="H66" s="432">
        <v>435</v>
      </c>
      <c r="I66" s="432">
        <v>190</v>
      </c>
      <c r="J66" s="432">
        <v>125</v>
      </c>
      <c r="K66" s="432">
        <v>195</v>
      </c>
      <c r="L66" s="432">
        <v>284</v>
      </c>
      <c r="M66" s="432">
        <v>344</v>
      </c>
      <c r="N66" s="432">
        <v>317</v>
      </c>
      <c r="O66" s="432">
        <v>287</v>
      </c>
      <c r="P66" s="432">
        <v>357</v>
      </c>
      <c r="Q66" s="432">
        <v>457</v>
      </c>
      <c r="R66" s="432">
        <v>414</v>
      </c>
      <c r="S66" s="432">
        <v>326</v>
      </c>
      <c r="T66" s="432">
        <v>226</v>
      </c>
      <c r="U66" s="432">
        <v>288</v>
      </c>
      <c r="V66" s="433">
        <v>734</v>
      </c>
      <c r="W66" s="433">
        <v>2991</v>
      </c>
      <c r="X66" s="433">
        <v>1254</v>
      </c>
      <c r="Y66" s="432" t="s">
        <v>363</v>
      </c>
    </row>
    <row r="67" spans="1:25" ht="15" customHeight="1">
      <c r="A67" s="16"/>
      <c r="B67" s="17"/>
      <c r="C67" s="18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3"/>
      <c r="W67" s="433"/>
      <c r="X67" s="433"/>
      <c r="Y67" s="419"/>
    </row>
    <row r="68" spans="1:25" s="358" customFormat="1" ht="15" customHeight="1">
      <c r="A68" s="361"/>
      <c r="B68" s="492" t="s">
        <v>65</v>
      </c>
      <c r="C68" s="493"/>
      <c r="D68" s="362">
        <f>SUM(D69)</f>
        <v>8667</v>
      </c>
      <c r="E68" s="362">
        <f>SUM(E69)</f>
        <v>417</v>
      </c>
      <c r="F68" s="362">
        <f>SUM(F69)</f>
        <v>467</v>
      </c>
      <c r="G68" s="362">
        <f>SUM(G69)</f>
        <v>611</v>
      </c>
      <c r="H68" s="362">
        <f>SUM(H69)</f>
        <v>646</v>
      </c>
      <c r="I68" s="353">
        <f aca="true" t="shared" si="12" ref="I68:X68">SUM(I69)</f>
        <v>279</v>
      </c>
      <c r="J68" s="353">
        <f t="shared" si="12"/>
        <v>260</v>
      </c>
      <c r="K68" s="353">
        <f t="shared" si="12"/>
        <v>412</v>
      </c>
      <c r="L68" s="353">
        <f t="shared" si="12"/>
        <v>497</v>
      </c>
      <c r="M68" s="353">
        <f t="shared" si="12"/>
        <v>650</v>
      </c>
      <c r="N68" s="353">
        <f t="shared" si="12"/>
        <v>668</v>
      </c>
      <c r="O68" s="353">
        <f t="shared" si="12"/>
        <v>633</v>
      </c>
      <c r="P68" s="353">
        <f t="shared" si="12"/>
        <v>647</v>
      </c>
      <c r="Q68" s="353">
        <f t="shared" si="12"/>
        <v>657</v>
      </c>
      <c r="R68" s="353">
        <f t="shared" si="12"/>
        <v>627</v>
      </c>
      <c r="S68" s="353">
        <f t="shared" si="12"/>
        <v>476</v>
      </c>
      <c r="T68" s="353">
        <f t="shared" si="12"/>
        <v>325</v>
      </c>
      <c r="U68" s="353">
        <f t="shared" si="12"/>
        <v>395</v>
      </c>
      <c r="V68" s="365">
        <f t="shared" si="12"/>
        <v>1495</v>
      </c>
      <c r="W68" s="365">
        <f t="shared" si="12"/>
        <v>5349</v>
      </c>
      <c r="X68" s="365">
        <f t="shared" si="12"/>
        <v>1823</v>
      </c>
      <c r="Y68" s="435" t="s">
        <v>364</v>
      </c>
    </row>
    <row r="69" spans="1:25" ht="15" customHeight="1">
      <c r="A69" s="22"/>
      <c r="B69" s="22"/>
      <c r="C69" s="18" t="s">
        <v>66</v>
      </c>
      <c r="D69" s="28">
        <v>8667</v>
      </c>
      <c r="E69" s="19">
        <v>417</v>
      </c>
      <c r="F69" s="19">
        <v>467</v>
      </c>
      <c r="G69" s="19">
        <v>611</v>
      </c>
      <c r="H69" s="19">
        <v>646</v>
      </c>
      <c r="I69" s="19">
        <v>279</v>
      </c>
      <c r="J69" s="19">
        <v>260</v>
      </c>
      <c r="K69" s="19">
        <v>412</v>
      </c>
      <c r="L69" s="19">
        <v>497</v>
      </c>
      <c r="M69" s="19">
        <v>650</v>
      </c>
      <c r="N69" s="19">
        <v>668</v>
      </c>
      <c r="O69" s="19">
        <v>633</v>
      </c>
      <c r="P69" s="19">
        <v>647</v>
      </c>
      <c r="Q69" s="19">
        <v>657</v>
      </c>
      <c r="R69" s="19">
        <v>627</v>
      </c>
      <c r="S69" s="19">
        <v>476</v>
      </c>
      <c r="T69" s="19">
        <v>325</v>
      </c>
      <c r="U69" s="19">
        <v>395</v>
      </c>
      <c r="V69" s="28">
        <v>1495</v>
      </c>
      <c r="W69" s="28">
        <v>5349</v>
      </c>
      <c r="X69" s="28">
        <v>1823</v>
      </c>
      <c r="Y69" s="19" t="s">
        <v>347</v>
      </c>
    </row>
    <row r="70" spans="1:25" ht="14.25" customHeight="1">
      <c r="A70" s="7" t="s">
        <v>336</v>
      </c>
      <c r="B70" s="24"/>
      <c r="C70" s="47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3:25" ht="14.25" customHeight="1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ht="14.25" customHeight="1"/>
  </sheetData>
  <sheetProtection/>
  <mergeCells count="23">
    <mergeCell ref="A11:C11"/>
    <mergeCell ref="B13:C13"/>
    <mergeCell ref="A2:Y2"/>
    <mergeCell ref="A4:C4"/>
    <mergeCell ref="A6:C6"/>
    <mergeCell ref="A7:C7"/>
    <mergeCell ref="A8:C8"/>
    <mergeCell ref="A10:C10"/>
    <mergeCell ref="B14:C14"/>
    <mergeCell ref="B15:C15"/>
    <mergeCell ref="B18:C18"/>
    <mergeCell ref="B19:C19"/>
    <mergeCell ref="B16:C16"/>
    <mergeCell ref="B17:C17"/>
    <mergeCell ref="B20:C20"/>
    <mergeCell ref="B22:C22"/>
    <mergeCell ref="B68:C68"/>
    <mergeCell ref="B25:C25"/>
    <mergeCell ref="B31:C31"/>
    <mergeCell ref="B41:C41"/>
    <mergeCell ref="B48:C48"/>
    <mergeCell ref="B54:C54"/>
    <mergeCell ref="B62:C6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7"/>
  <sheetViews>
    <sheetView tabSelected="1" zoomScale="75" zoomScaleNormal="75" zoomScalePageLayoutView="0" workbookViewId="0" topLeftCell="A8">
      <selection activeCell="E16" sqref="E16"/>
    </sheetView>
  </sheetViews>
  <sheetFormatPr defaultColWidth="10.59765625" defaultRowHeight="15"/>
  <cols>
    <col min="1" max="1" width="12.5" style="189" customWidth="1"/>
    <col min="2" max="2" width="4.09765625" style="189" customWidth="1"/>
    <col min="3" max="10" width="13.8984375" style="189" customWidth="1"/>
    <col min="11" max="11" width="13.8984375" style="329" customWidth="1"/>
    <col min="12" max="19" width="13.8984375" style="189" customWidth="1"/>
    <col min="20" max="16384" width="10.59765625" style="189" customWidth="1"/>
  </cols>
  <sheetData>
    <row r="1" spans="1:19" s="55" customFormat="1" ht="19.5" customHeight="1">
      <c r="A1" s="29" t="s">
        <v>128</v>
      </c>
      <c r="K1" s="327"/>
      <c r="S1" s="30" t="s">
        <v>129</v>
      </c>
    </row>
    <row r="2" spans="1:19" s="176" customFormat="1" ht="18" customHeight="1">
      <c r="A2" s="523" t="s">
        <v>365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</row>
    <row r="3" spans="1:19" s="176" customFormat="1" ht="18" customHeight="1">
      <c r="A3" s="524" t="s">
        <v>366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</row>
    <row r="4" spans="1:19" s="176" customFormat="1" ht="18" customHeight="1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84"/>
      <c r="L4" s="178"/>
      <c r="M4" s="178"/>
      <c r="N4" s="178"/>
      <c r="O4" s="178"/>
      <c r="P4" s="178"/>
      <c r="Q4" s="178"/>
      <c r="R4" s="178"/>
      <c r="S4" s="320" t="s">
        <v>344</v>
      </c>
    </row>
    <row r="5" spans="1:19" s="176" customFormat="1" ht="9" customHeight="1">
      <c r="A5" s="526" t="s">
        <v>72</v>
      </c>
      <c r="B5" s="527"/>
      <c r="C5" s="531" t="s">
        <v>110</v>
      </c>
      <c r="D5" s="534" t="s">
        <v>130</v>
      </c>
      <c r="E5" s="537" t="s">
        <v>131</v>
      </c>
      <c r="F5" s="179"/>
      <c r="G5" s="534" t="s">
        <v>206</v>
      </c>
      <c r="H5" s="534" t="s">
        <v>207</v>
      </c>
      <c r="I5" s="534" t="s">
        <v>208</v>
      </c>
      <c r="J5" s="534" t="s">
        <v>209</v>
      </c>
      <c r="K5" s="511" t="s">
        <v>210</v>
      </c>
      <c r="L5" s="514" t="s">
        <v>73</v>
      </c>
      <c r="M5" s="514" t="s">
        <v>74</v>
      </c>
      <c r="N5" s="514" t="s">
        <v>75</v>
      </c>
      <c r="O5" s="514" t="s">
        <v>76</v>
      </c>
      <c r="P5" s="514" t="s">
        <v>77</v>
      </c>
      <c r="Q5" s="514" t="s">
        <v>78</v>
      </c>
      <c r="R5" s="520" t="s">
        <v>342</v>
      </c>
      <c r="S5" s="517" t="s">
        <v>343</v>
      </c>
    </row>
    <row r="6" spans="1:19" s="176" customFormat="1" ht="14.25" customHeight="1">
      <c r="A6" s="525"/>
      <c r="B6" s="528"/>
      <c r="C6" s="532"/>
      <c r="D6" s="535"/>
      <c r="E6" s="538"/>
      <c r="F6" s="180" t="s">
        <v>132</v>
      </c>
      <c r="G6" s="535"/>
      <c r="H6" s="535"/>
      <c r="I6" s="535"/>
      <c r="J6" s="535"/>
      <c r="K6" s="512"/>
      <c r="L6" s="515"/>
      <c r="M6" s="515"/>
      <c r="N6" s="515"/>
      <c r="O6" s="515"/>
      <c r="P6" s="515"/>
      <c r="Q6" s="515"/>
      <c r="R6" s="521"/>
      <c r="S6" s="518"/>
    </row>
    <row r="7" spans="1:19" s="176" customFormat="1" ht="14.25" customHeight="1">
      <c r="A7" s="529"/>
      <c r="B7" s="530"/>
      <c r="C7" s="533"/>
      <c r="D7" s="536"/>
      <c r="E7" s="539"/>
      <c r="F7" s="181" t="s">
        <v>133</v>
      </c>
      <c r="G7" s="536"/>
      <c r="H7" s="536"/>
      <c r="I7" s="536"/>
      <c r="J7" s="536"/>
      <c r="K7" s="513"/>
      <c r="L7" s="516"/>
      <c r="M7" s="516"/>
      <c r="N7" s="516"/>
      <c r="O7" s="516"/>
      <c r="P7" s="516"/>
      <c r="Q7" s="516"/>
      <c r="R7" s="522"/>
      <c r="S7" s="519"/>
    </row>
    <row r="8" spans="1:19" s="176" customFormat="1" ht="15" customHeight="1">
      <c r="A8" s="182"/>
      <c r="B8" s="321"/>
      <c r="C8" s="183"/>
      <c r="D8" s="177"/>
      <c r="E8" s="177"/>
      <c r="F8" s="177"/>
      <c r="G8" s="177"/>
      <c r="H8" s="178" t="s">
        <v>79</v>
      </c>
      <c r="I8" s="178" t="s">
        <v>79</v>
      </c>
      <c r="J8" s="177"/>
      <c r="K8" s="328"/>
      <c r="L8" s="177"/>
      <c r="M8" s="177"/>
      <c r="N8" s="177"/>
      <c r="O8" s="177"/>
      <c r="P8" s="178" t="s">
        <v>79</v>
      </c>
      <c r="Q8" s="178" t="s">
        <v>79</v>
      </c>
      <c r="R8" s="177"/>
      <c r="S8" s="177"/>
    </row>
    <row r="9" spans="1:19" s="176" customFormat="1" ht="15" customHeight="1">
      <c r="A9" s="436" t="s">
        <v>367</v>
      </c>
      <c r="B9" s="395" t="s">
        <v>358</v>
      </c>
      <c r="C9" s="178">
        <v>768416</v>
      </c>
      <c r="D9" s="178">
        <v>23958</v>
      </c>
      <c r="E9" s="178">
        <v>17698</v>
      </c>
      <c r="F9" s="178">
        <v>3514</v>
      </c>
      <c r="G9" s="178">
        <v>1170</v>
      </c>
      <c r="H9" s="178">
        <v>7426</v>
      </c>
      <c r="I9" s="178">
        <v>777</v>
      </c>
      <c r="J9" s="21">
        <f>SUM(D9-E9)</f>
        <v>6260</v>
      </c>
      <c r="K9" s="292">
        <v>556</v>
      </c>
      <c r="L9" s="437">
        <f>1000*D9/$C9</f>
        <v>31.178424186898763</v>
      </c>
      <c r="M9" s="437">
        <f>1000*E9/$C9</f>
        <v>23.03179527755799</v>
      </c>
      <c r="N9" s="437">
        <f>1000*F9/$D9</f>
        <v>146.67334502045244</v>
      </c>
      <c r="O9" s="437">
        <f>1000*G9/(D9+G9)</f>
        <v>46.561604584527224</v>
      </c>
      <c r="P9" s="437">
        <f>1000*H9/$C9</f>
        <v>9.664036147086994</v>
      </c>
      <c r="Q9" s="438">
        <f>1000*I9/$C9</f>
        <v>1.011171032357473</v>
      </c>
      <c r="R9" s="437">
        <f>1000*J9/$C9</f>
        <v>8.146628909340773</v>
      </c>
      <c r="S9" s="307">
        <f>1000*K9/$C9</f>
        <v>0.7235664015325032</v>
      </c>
    </row>
    <row r="10" spans="1:19" s="176" customFormat="1" ht="15" customHeight="1">
      <c r="A10" s="177">
        <v>11</v>
      </c>
      <c r="B10" s="322"/>
      <c r="C10" s="178">
        <v>777700</v>
      </c>
      <c r="D10" s="178">
        <v>24386</v>
      </c>
      <c r="E10" s="178">
        <v>19095</v>
      </c>
      <c r="F10" s="178">
        <v>4123</v>
      </c>
      <c r="G10" s="178">
        <v>1214</v>
      </c>
      <c r="H10" s="178">
        <v>7375</v>
      </c>
      <c r="I10" s="178">
        <v>712</v>
      </c>
      <c r="J10" s="21">
        <f>SUM(D10-E10)</f>
        <v>5291</v>
      </c>
      <c r="K10" s="292">
        <v>-2907</v>
      </c>
      <c r="L10" s="437">
        <f>1000*D10/$C10</f>
        <v>31.356564227851358</v>
      </c>
      <c r="M10" s="437">
        <v>24.6</v>
      </c>
      <c r="N10" s="437">
        <f>1000*F10/$D10</f>
        <v>169.07241860083656</v>
      </c>
      <c r="O10" s="437">
        <v>47.4</v>
      </c>
      <c r="P10" s="437">
        <f>1000*H10/$C10</f>
        <v>9.483091166259483</v>
      </c>
      <c r="Q10" s="438">
        <v>0.92</v>
      </c>
      <c r="R10" s="437">
        <f aca="true" t="shared" si="0" ref="R10:S13">1000*J10/$C10</f>
        <v>6.803394625176804</v>
      </c>
      <c r="S10" s="307">
        <f t="shared" si="0"/>
        <v>-3.737945223093738</v>
      </c>
    </row>
    <row r="11" spans="1:19" s="176" customFormat="1" ht="15" customHeight="1">
      <c r="A11" s="177">
        <v>12</v>
      </c>
      <c r="B11" s="322"/>
      <c r="C11" s="178">
        <v>777100</v>
      </c>
      <c r="D11" s="178">
        <v>22862</v>
      </c>
      <c r="E11" s="178">
        <v>18322</v>
      </c>
      <c r="F11" s="178">
        <v>3553</v>
      </c>
      <c r="G11" s="178">
        <v>1151</v>
      </c>
      <c r="H11" s="178">
        <v>9017</v>
      </c>
      <c r="I11" s="178">
        <v>662</v>
      </c>
      <c r="J11" s="21">
        <f>SUM(D11-E11)</f>
        <v>4540</v>
      </c>
      <c r="K11" s="292">
        <v>-2140</v>
      </c>
      <c r="L11" s="437">
        <f>1000*D11/$C11</f>
        <v>29.419637112340755</v>
      </c>
      <c r="M11" s="437">
        <v>23.6</v>
      </c>
      <c r="N11" s="437">
        <f>1000*F11/$D11</f>
        <v>155.41072522089055</v>
      </c>
      <c r="O11" s="437">
        <v>47.9</v>
      </c>
      <c r="P11" s="437">
        <f>1000*H11/$C11</f>
        <v>11.603397246171664</v>
      </c>
      <c r="Q11" s="438">
        <v>0.86</v>
      </c>
      <c r="R11" s="437">
        <f t="shared" si="0"/>
        <v>5.8422339467250035</v>
      </c>
      <c r="S11" s="307">
        <f t="shared" si="0"/>
        <v>-2.7538283361214773</v>
      </c>
    </row>
    <row r="12" spans="1:19" s="176" customFormat="1" ht="15" customHeight="1">
      <c r="A12" s="177">
        <v>13</v>
      </c>
      <c r="B12" s="322"/>
      <c r="C12" s="178">
        <v>764400</v>
      </c>
      <c r="D12" s="178">
        <v>19664</v>
      </c>
      <c r="E12" s="178">
        <v>18168</v>
      </c>
      <c r="F12" s="178">
        <v>3226</v>
      </c>
      <c r="G12" s="178">
        <v>1001</v>
      </c>
      <c r="H12" s="178">
        <v>6256</v>
      </c>
      <c r="I12" s="178">
        <v>643</v>
      </c>
      <c r="J12" s="21">
        <f>SUM(D12-E12)</f>
        <v>1496</v>
      </c>
      <c r="K12" s="292">
        <v>904</v>
      </c>
      <c r="L12" s="437">
        <f>1000*D12/$C12</f>
        <v>25.724751439037153</v>
      </c>
      <c r="M12" s="437">
        <v>23.8</v>
      </c>
      <c r="N12" s="437">
        <f>1000*F12/$D12</f>
        <v>164.05614320585843</v>
      </c>
      <c r="O12" s="437">
        <v>48.4</v>
      </c>
      <c r="P12" s="437">
        <f>1000*H12/$C12</f>
        <v>8.184196755625328</v>
      </c>
      <c r="Q12" s="438">
        <v>0.84</v>
      </c>
      <c r="R12" s="437">
        <f t="shared" si="0"/>
        <v>1.9570905285191</v>
      </c>
      <c r="S12" s="307">
        <f t="shared" si="0"/>
        <v>1.1826268969126112</v>
      </c>
    </row>
    <row r="13" spans="1:19" s="176" customFormat="1" ht="15" customHeight="1">
      <c r="A13" s="177">
        <v>14</v>
      </c>
      <c r="B13" s="322"/>
      <c r="C13" s="178">
        <v>749900</v>
      </c>
      <c r="D13" s="178">
        <v>19398</v>
      </c>
      <c r="E13" s="178">
        <v>17559</v>
      </c>
      <c r="F13" s="178">
        <v>2798</v>
      </c>
      <c r="G13" s="178">
        <v>881</v>
      </c>
      <c r="H13" s="178">
        <v>6778</v>
      </c>
      <c r="I13" s="178">
        <v>680</v>
      </c>
      <c r="J13" s="21">
        <f>SUM(D13-E13)</f>
        <v>1839</v>
      </c>
      <c r="K13" s="292">
        <v>-339</v>
      </c>
      <c r="L13" s="437">
        <f>1000*D13/$C13</f>
        <v>25.867448993199094</v>
      </c>
      <c r="M13" s="437">
        <v>23.4</v>
      </c>
      <c r="N13" s="437">
        <f>1000*F13/$D13</f>
        <v>144.2416743994226</v>
      </c>
      <c r="O13" s="437">
        <v>43.4</v>
      </c>
      <c r="P13" s="437">
        <f>1000*H13/$C13</f>
        <v>9.03853847179624</v>
      </c>
      <c r="Q13" s="438">
        <v>0.91</v>
      </c>
      <c r="R13" s="437">
        <f t="shared" si="0"/>
        <v>2.4523269769302574</v>
      </c>
      <c r="S13" s="307">
        <f t="shared" si="0"/>
        <v>-0.4520602747032938</v>
      </c>
    </row>
    <row r="14" spans="1:19" s="176" customFormat="1" ht="15" customHeight="1">
      <c r="A14" s="177"/>
      <c r="B14" s="322"/>
      <c r="C14" s="178"/>
      <c r="D14" s="178"/>
      <c r="E14" s="178"/>
      <c r="F14" s="178"/>
      <c r="G14" s="178"/>
      <c r="H14" s="178"/>
      <c r="I14" s="178"/>
      <c r="J14" s="21"/>
      <c r="K14" s="292"/>
      <c r="L14" s="437"/>
      <c r="M14" s="437"/>
      <c r="N14" s="437"/>
      <c r="O14" s="437"/>
      <c r="P14" s="437"/>
      <c r="Q14" s="438"/>
      <c r="R14" s="437" t="s">
        <v>135</v>
      </c>
      <c r="S14" s="307" t="s">
        <v>135</v>
      </c>
    </row>
    <row r="15" spans="1:19" s="176" customFormat="1" ht="15" customHeight="1">
      <c r="A15" s="177">
        <v>15</v>
      </c>
      <c r="B15" s="395" t="s">
        <v>358</v>
      </c>
      <c r="C15" s="178">
        <v>757676</v>
      </c>
      <c r="D15" s="178">
        <v>21279</v>
      </c>
      <c r="E15" s="178">
        <v>16953</v>
      </c>
      <c r="F15" s="178">
        <v>2756</v>
      </c>
      <c r="G15" s="178">
        <v>949</v>
      </c>
      <c r="H15" s="178">
        <v>8958</v>
      </c>
      <c r="I15" s="178">
        <v>766</v>
      </c>
      <c r="J15" s="21">
        <f>SUM(D15-E15)</f>
        <v>4326</v>
      </c>
      <c r="K15" s="292">
        <v>-23750</v>
      </c>
      <c r="L15" s="437">
        <f>1000*D15/$C15</f>
        <v>28.0845638505113</v>
      </c>
      <c r="M15" s="437">
        <v>22.7</v>
      </c>
      <c r="N15" s="437">
        <f>1000*F15/$D15</f>
        <v>129.51736453780723</v>
      </c>
      <c r="O15" s="437">
        <v>42.7</v>
      </c>
      <c r="P15" s="437">
        <f>1000*H15/$C15</f>
        <v>11.822995581224692</v>
      </c>
      <c r="Q15" s="438">
        <v>1.03</v>
      </c>
      <c r="R15" s="437">
        <f aca="true" t="shared" si="1" ref="R15:S18">1000*J15/$C15</f>
        <v>5.709564510423981</v>
      </c>
      <c r="S15" s="307">
        <f t="shared" si="1"/>
        <v>-31.34585231682144</v>
      </c>
    </row>
    <row r="16" spans="1:19" s="176" customFormat="1" ht="15" customHeight="1">
      <c r="A16" s="177">
        <v>16</v>
      </c>
      <c r="B16" s="322"/>
      <c r="C16" s="178">
        <v>736600</v>
      </c>
      <c r="D16" s="178">
        <v>23463</v>
      </c>
      <c r="E16" s="178">
        <v>15659</v>
      </c>
      <c r="F16" s="178">
        <v>2588</v>
      </c>
      <c r="G16" s="178">
        <v>950</v>
      </c>
      <c r="H16" s="178">
        <v>11798</v>
      </c>
      <c r="I16" s="178">
        <v>713</v>
      </c>
      <c r="J16" s="21">
        <f>SUM(D16-E16)</f>
        <v>7804</v>
      </c>
      <c r="K16" s="292">
        <v>-6780</v>
      </c>
      <c r="L16" s="437">
        <f>1000*D16/$C16</f>
        <v>31.85310887863155</v>
      </c>
      <c r="M16" s="437">
        <v>21.3</v>
      </c>
      <c r="N16" s="437">
        <f>1000*F16/$D16</f>
        <v>110.30132549119891</v>
      </c>
      <c r="O16" s="437">
        <v>38.9</v>
      </c>
      <c r="P16" s="437">
        <f>1000*H16/$C16</f>
        <v>16.016834102633723</v>
      </c>
      <c r="Q16" s="438">
        <v>0.97</v>
      </c>
      <c r="R16" s="437">
        <f t="shared" si="1"/>
        <v>10.594623947868586</v>
      </c>
      <c r="S16" s="307">
        <f t="shared" si="1"/>
        <v>-9.204452891664404</v>
      </c>
    </row>
    <row r="17" spans="1:19" s="176" customFormat="1" ht="15" customHeight="1">
      <c r="A17" s="177">
        <v>17</v>
      </c>
      <c r="B17" s="322"/>
      <c r="C17" s="178">
        <v>737300</v>
      </c>
      <c r="D17" s="178">
        <v>24983</v>
      </c>
      <c r="E17" s="178">
        <v>15351</v>
      </c>
      <c r="F17" s="178">
        <v>2750</v>
      </c>
      <c r="G17" s="178">
        <v>1019</v>
      </c>
      <c r="H17" s="178">
        <v>8151</v>
      </c>
      <c r="I17" s="178">
        <v>750</v>
      </c>
      <c r="J17" s="21">
        <f>SUM(D17-E17)</f>
        <v>9632</v>
      </c>
      <c r="K17" s="292">
        <v>-5532</v>
      </c>
      <c r="L17" s="437">
        <f>1000*D17/$C17</f>
        <v>33.88444323884443</v>
      </c>
      <c r="M17" s="437">
        <v>20.8</v>
      </c>
      <c r="N17" s="437">
        <f>1000*F17/$D17</f>
        <v>110.07485089861106</v>
      </c>
      <c r="O17" s="437">
        <v>39.2</v>
      </c>
      <c r="P17" s="437">
        <f>1000*H17/$C17</f>
        <v>11.055201410552014</v>
      </c>
      <c r="Q17" s="438">
        <v>1.02</v>
      </c>
      <c r="R17" s="437">
        <f t="shared" si="1"/>
        <v>13.063881730638817</v>
      </c>
      <c r="S17" s="439">
        <f t="shared" si="1"/>
        <v>-7.503051675030517</v>
      </c>
    </row>
    <row r="18" spans="1:19" s="176" customFormat="1" ht="15" customHeight="1">
      <c r="A18" s="177">
        <v>18</v>
      </c>
      <c r="B18" s="322"/>
      <c r="C18" s="178">
        <v>741000</v>
      </c>
      <c r="D18" s="178">
        <v>24032</v>
      </c>
      <c r="E18" s="178">
        <v>16091</v>
      </c>
      <c r="F18" s="178">
        <v>2740</v>
      </c>
      <c r="G18" s="178">
        <v>843</v>
      </c>
      <c r="H18" s="178">
        <v>9878</v>
      </c>
      <c r="I18" s="178">
        <v>811</v>
      </c>
      <c r="J18" s="21">
        <f>SUM(D18-E18)</f>
        <v>7941</v>
      </c>
      <c r="K18" s="292">
        <v>-8141</v>
      </c>
      <c r="L18" s="437">
        <f>1000*D18/$C18</f>
        <v>32.43184885290148</v>
      </c>
      <c r="M18" s="437">
        <v>21.7</v>
      </c>
      <c r="N18" s="437">
        <f>1000*F18/$D18</f>
        <v>114.01464713715046</v>
      </c>
      <c r="O18" s="437">
        <v>33.9</v>
      </c>
      <c r="P18" s="437">
        <f>1000*H18/$C18</f>
        <v>13.3306342780027</v>
      </c>
      <c r="Q18" s="438">
        <v>1.09</v>
      </c>
      <c r="R18" s="437">
        <f t="shared" si="1"/>
        <v>10.7165991902834</v>
      </c>
      <c r="S18" s="439">
        <f t="shared" si="1"/>
        <v>-10.986504723346828</v>
      </c>
    </row>
    <row r="19" spans="1:19" s="176" customFormat="1" ht="15" customHeight="1">
      <c r="A19" s="177">
        <v>19</v>
      </c>
      <c r="B19" s="322"/>
      <c r="C19" s="178">
        <v>743700</v>
      </c>
      <c r="D19" s="178" t="s">
        <v>2</v>
      </c>
      <c r="E19" s="178" t="s">
        <v>2</v>
      </c>
      <c r="F19" s="178" t="s">
        <v>2</v>
      </c>
      <c r="G19" s="178" t="s">
        <v>2</v>
      </c>
      <c r="H19" s="178" t="s">
        <v>2</v>
      </c>
      <c r="I19" s="178" t="s">
        <v>2</v>
      </c>
      <c r="J19" s="21" t="s">
        <v>2</v>
      </c>
      <c r="K19" s="292">
        <v>-22179</v>
      </c>
      <c r="L19" s="437" t="s">
        <v>2</v>
      </c>
      <c r="M19" s="437" t="s">
        <v>2</v>
      </c>
      <c r="N19" s="437" t="s">
        <v>2</v>
      </c>
      <c r="O19" s="437" t="s">
        <v>2</v>
      </c>
      <c r="P19" s="437" t="s">
        <v>2</v>
      </c>
      <c r="Q19" s="438" t="s">
        <v>2</v>
      </c>
      <c r="R19" s="438" t="s">
        <v>2</v>
      </c>
      <c r="S19" s="439">
        <f>1000*K19/$C19</f>
        <v>-29.82250907624042</v>
      </c>
    </row>
    <row r="20" spans="1:19" ht="14.25">
      <c r="A20" s="31"/>
      <c r="B20" s="323"/>
      <c r="K20" s="292"/>
      <c r="S20" s="439" t="s">
        <v>135</v>
      </c>
    </row>
    <row r="21" spans="1:19" s="176" customFormat="1" ht="15" customHeight="1">
      <c r="A21" s="177">
        <v>20</v>
      </c>
      <c r="B21" s="322"/>
      <c r="C21" s="178">
        <v>887500</v>
      </c>
      <c r="D21" s="178" t="s">
        <v>2</v>
      </c>
      <c r="E21" s="178" t="s">
        <v>2</v>
      </c>
      <c r="F21" s="178" t="s">
        <v>2</v>
      </c>
      <c r="G21" s="178" t="s">
        <v>2</v>
      </c>
      <c r="H21" s="178" t="s">
        <v>2</v>
      </c>
      <c r="I21" s="178" t="s">
        <v>2</v>
      </c>
      <c r="J21" s="21" t="s">
        <v>2</v>
      </c>
      <c r="K21" s="292">
        <v>152075</v>
      </c>
      <c r="L21" s="437" t="s">
        <v>2</v>
      </c>
      <c r="M21" s="437" t="s">
        <v>2</v>
      </c>
      <c r="N21" s="437" t="s">
        <v>2</v>
      </c>
      <c r="O21" s="437" t="s">
        <v>2</v>
      </c>
      <c r="P21" s="437" t="s">
        <v>2</v>
      </c>
      <c r="Q21" s="438" t="s">
        <v>2</v>
      </c>
      <c r="R21" s="438" t="s">
        <v>2</v>
      </c>
      <c r="S21" s="317">
        <f>1000*K21/$C21</f>
        <v>171.35211267605635</v>
      </c>
    </row>
    <row r="22" spans="1:19" s="176" customFormat="1" ht="15" customHeight="1">
      <c r="A22" s="177">
        <v>21</v>
      </c>
      <c r="B22" s="324"/>
      <c r="C22" s="178">
        <v>877200</v>
      </c>
      <c r="D22" s="178" t="s">
        <v>2</v>
      </c>
      <c r="E22" s="178" t="s">
        <v>2</v>
      </c>
      <c r="F22" s="178" t="s">
        <v>2</v>
      </c>
      <c r="G22" s="178" t="s">
        <v>2</v>
      </c>
      <c r="H22" s="178" t="s">
        <v>2</v>
      </c>
      <c r="I22" s="178" t="s">
        <v>2</v>
      </c>
      <c r="J22" s="21" t="s">
        <v>2</v>
      </c>
      <c r="K22" s="329">
        <v>-15234</v>
      </c>
      <c r="L22" s="437" t="s">
        <v>2</v>
      </c>
      <c r="M22" s="437" t="s">
        <v>2</v>
      </c>
      <c r="N22" s="437" t="s">
        <v>2</v>
      </c>
      <c r="O22" s="437" t="s">
        <v>2</v>
      </c>
      <c r="P22" s="437" t="s">
        <v>2</v>
      </c>
      <c r="Q22" s="438" t="s">
        <v>2</v>
      </c>
      <c r="R22" s="438" t="s">
        <v>2</v>
      </c>
      <c r="S22" s="439">
        <f>1000*K22/$C22</f>
        <v>-17.366621067031463</v>
      </c>
    </row>
    <row r="23" spans="1:19" s="176" customFormat="1" ht="15" customHeight="1">
      <c r="A23" s="177">
        <v>22</v>
      </c>
      <c r="B23" s="395" t="s">
        <v>358</v>
      </c>
      <c r="C23" s="178">
        <v>927743</v>
      </c>
      <c r="D23" s="178">
        <v>37289</v>
      </c>
      <c r="E23" s="178">
        <v>15185</v>
      </c>
      <c r="F23" s="178">
        <v>3241</v>
      </c>
      <c r="G23" s="178">
        <v>1428</v>
      </c>
      <c r="H23" s="178">
        <v>12797</v>
      </c>
      <c r="I23" s="178">
        <v>1234</v>
      </c>
      <c r="J23" s="21">
        <f>SUM(D23-E23)</f>
        <v>22104</v>
      </c>
      <c r="K23" s="292">
        <v>28442</v>
      </c>
      <c r="L23" s="437">
        <f>1000*D23/$C23</f>
        <v>40.193243171869796</v>
      </c>
      <c r="M23" s="437">
        <v>16.4</v>
      </c>
      <c r="N23" s="437">
        <f>1000*F23/$D23</f>
        <v>86.91571240848508</v>
      </c>
      <c r="O23" s="437">
        <v>36.9</v>
      </c>
      <c r="P23" s="437">
        <f>1000*H23/$C23</f>
        <v>13.793690709603846</v>
      </c>
      <c r="Q23" s="438">
        <v>1.33</v>
      </c>
      <c r="R23" s="437">
        <f>1000*J23/$C23</f>
        <v>23.825563760653544</v>
      </c>
      <c r="S23" s="439">
        <f>1000*K23/$C23</f>
        <v>30.65719709014242</v>
      </c>
    </row>
    <row r="24" spans="1:19" s="176" customFormat="1" ht="15" customHeight="1">
      <c r="A24" s="177">
        <v>23</v>
      </c>
      <c r="B24" s="322"/>
      <c r="C24" s="178">
        <v>945100</v>
      </c>
      <c r="D24" s="178">
        <v>34339</v>
      </c>
      <c r="E24" s="178">
        <v>13475</v>
      </c>
      <c r="F24" s="178">
        <v>3018</v>
      </c>
      <c r="G24" s="178">
        <v>1479</v>
      </c>
      <c r="H24" s="178">
        <v>11401</v>
      </c>
      <c r="I24" s="178">
        <v>1156</v>
      </c>
      <c r="J24" s="21">
        <f>SUM(D24-E24)</f>
        <v>20864</v>
      </c>
      <c r="K24" s="292">
        <v>-6607</v>
      </c>
      <c r="L24" s="437">
        <f>1000*D24/$C24</f>
        <v>36.333721299333405</v>
      </c>
      <c r="M24" s="437">
        <v>14.3</v>
      </c>
      <c r="N24" s="437">
        <f>1000*F24/$D24</f>
        <v>87.88840676781503</v>
      </c>
      <c r="O24" s="437">
        <v>41.3</v>
      </c>
      <c r="P24" s="437">
        <f>1000*H24/$C24</f>
        <v>12.063273727647868</v>
      </c>
      <c r="Q24" s="438">
        <v>1.22</v>
      </c>
      <c r="R24" s="437">
        <f>1000*J24/$C24</f>
        <v>22.075970796741085</v>
      </c>
      <c r="S24" s="439">
        <f>1000*K24/$C24</f>
        <v>-6.9907946249074175</v>
      </c>
    </row>
    <row r="25" spans="1:19" s="176" customFormat="1" ht="15" customHeight="1">
      <c r="A25" s="177">
        <v>24</v>
      </c>
      <c r="B25" s="322"/>
      <c r="C25" s="178">
        <v>952600</v>
      </c>
      <c r="D25" s="178">
        <v>32131</v>
      </c>
      <c r="E25" s="178">
        <v>12979</v>
      </c>
      <c r="F25" s="178">
        <v>2650</v>
      </c>
      <c r="G25" s="178">
        <v>2009</v>
      </c>
      <c r="H25" s="178">
        <v>9615</v>
      </c>
      <c r="I25" s="178">
        <v>1112</v>
      </c>
      <c r="J25" s="21">
        <f>SUM(D25-E25)</f>
        <v>19152</v>
      </c>
      <c r="K25" s="292">
        <v>3948</v>
      </c>
      <c r="L25" s="437">
        <f>1000*D25/$C25</f>
        <v>33.729792147806</v>
      </c>
      <c r="M25" s="437">
        <v>13.6</v>
      </c>
      <c r="N25" s="437">
        <f>1000*F25/$D25</f>
        <v>82.47486850704927</v>
      </c>
      <c r="O25" s="437">
        <v>58.8</v>
      </c>
      <c r="P25" s="437">
        <f>1000*H25/$C25</f>
        <v>10.093428511442369</v>
      </c>
      <c r="Q25" s="438">
        <v>1.173</v>
      </c>
      <c r="R25" s="437">
        <f>1000*J25/$C25</f>
        <v>20.104975855553224</v>
      </c>
      <c r="S25" s="439">
        <f>1000*K25/$C25</f>
        <v>4.144446777241234</v>
      </c>
    </row>
    <row r="26" spans="1:19" ht="14.25">
      <c r="A26" s="31"/>
      <c r="B26" s="323"/>
      <c r="D26" s="178"/>
      <c r="E26" s="178"/>
      <c r="J26" s="21"/>
      <c r="K26" s="292"/>
      <c r="R26" s="189" t="s">
        <v>135</v>
      </c>
      <c r="S26" s="439" t="s">
        <v>135</v>
      </c>
    </row>
    <row r="27" spans="1:19" s="176" customFormat="1" ht="15" customHeight="1">
      <c r="A27" s="177">
        <v>25</v>
      </c>
      <c r="B27" s="395" t="s">
        <v>358</v>
      </c>
      <c r="C27" s="178">
        <v>957279</v>
      </c>
      <c r="D27" s="178">
        <v>26283</v>
      </c>
      <c r="E27" s="178">
        <v>12688</v>
      </c>
      <c r="F27" s="178">
        <v>2190</v>
      </c>
      <c r="G27" s="178">
        <v>2043</v>
      </c>
      <c r="H27" s="178">
        <v>8069</v>
      </c>
      <c r="I27" s="178">
        <v>1135</v>
      </c>
      <c r="J27" s="21">
        <f>SUM(D27-E27)</f>
        <v>13595</v>
      </c>
      <c r="K27" s="292">
        <v>-21416</v>
      </c>
      <c r="L27" s="437">
        <f>1000*D27/$C27</f>
        <v>27.455945445371725</v>
      </c>
      <c r="M27" s="437">
        <v>13.3</v>
      </c>
      <c r="N27" s="437">
        <f>1000*F27/$D27</f>
        <v>83.32382148156603</v>
      </c>
      <c r="O27" s="437">
        <v>72.1</v>
      </c>
      <c r="P27" s="437">
        <f>1000*H27/$C27</f>
        <v>8.429099562405527</v>
      </c>
      <c r="Q27" s="438">
        <v>1.19</v>
      </c>
      <c r="R27" s="437">
        <f aca="true" t="shared" si="2" ref="R27:S31">1000*J27/$C27</f>
        <v>14.201711308824283</v>
      </c>
      <c r="S27" s="439">
        <f t="shared" si="2"/>
        <v>-22.37174324308796</v>
      </c>
    </row>
    <row r="28" spans="1:19" s="176" customFormat="1" ht="15" customHeight="1">
      <c r="A28" s="177">
        <v>26</v>
      </c>
      <c r="B28" s="322"/>
      <c r="C28" s="178">
        <v>960000</v>
      </c>
      <c r="D28" s="178">
        <v>22177</v>
      </c>
      <c r="E28" s="178">
        <v>11210</v>
      </c>
      <c r="F28" s="178">
        <v>1888</v>
      </c>
      <c r="G28" s="178">
        <v>1870</v>
      </c>
      <c r="H28" s="178">
        <v>7514</v>
      </c>
      <c r="I28" s="178">
        <v>1045</v>
      </c>
      <c r="J28" s="21">
        <f>SUM(D28-E28)</f>
        <v>10967</v>
      </c>
      <c r="K28" s="292">
        <v>-8146</v>
      </c>
      <c r="L28" s="437">
        <f>1000*D28/$C28</f>
        <v>23.101041666666667</v>
      </c>
      <c r="M28" s="437">
        <v>11.7</v>
      </c>
      <c r="N28" s="437">
        <f>1000*F28/$D28</f>
        <v>85.13324615592731</v>
      </c>
      <c r="O28" s="437">
        <v>77.8</v>
      </c>
      <c r="P28" s="437">
        <f>1000*H28/$C28</f>
        <v>7.827083333333333</v>
      </c>
      <c r="Q28" s="438">
        <v>1.09</v>
      </c>
      <c r="R28" s="437">
        <f t="shared" si="2"/>
        <v>11.423958333333333</v>
      </c>
      <c r="S28" s="317">
        <f t="shared" si="2"/>
        <v>-8.485416666666667</v>
      </c>
    </row>
    <row r="29" spans="1:19" s="176" customFormat="1" ht="15" customHeight="1">
      <c r="A29" s="177">
        <v>27</v>
      </c>
      <c r="B29" s="322"/>
      <c r="C29" s="178">
        <v>959000</v>
      </c>
      <c r="D29" s="189">
        <v>20626</v>
      </c>
      <c r="E29" s="189">
        <v>10251</v>
      </c>
      <c r="F29" s="178">
        <v>1484</v>
      </c>
      <c r="G29" s="178">
        <v>1725</v>
      </c>
      <c r="H29" s="178">
        <v>7614</v>
      </c>
      <c r="I29" s="178">
        <v>986</v>
      </c>
      <c r="J29" s="189">
        <f>SUM(D29-E29)</f>
        <v>10375</v>
      </c>
      <c r="K29" s="329">
        <v>-11175</v>
      </c>
      <c r="L29" s="437">
        <f>1000*D29/$C29</f>
        <v>21.50782064650678</v>
      </c>
      <c r="M29" s="437">
        <v>10.7</v>
      </c>
      <c r="N29" s="437">
        <f>1000*F29/$D29</f>
        <v>71.9480267623388</v>
      </c>
      <c r="O29" s="437">
        <v>77.2</v>
      </c>
      <c r="P29" s="437">
        <f>1000*H29/$C29</f>
        <v>7.9395203336809175</v>
      </c>
      <c r="Q29" s="438">
        <v>1.03</v>
      </c>
      <c r="R29" s="437">
        <f t="shared" si="2"/>
        <v>10.818561001042752</v>
      </c>
      <c r="S29" s="439">
        <f t="shared" si="2"/>
        <v>-11.652763295099062</v>
      </c>
    </row>
    <row r="30" spans="1:19" s="176" customFormat="1" ht="15" customHeight="1">
      <c r="A30" s="177">
        <v>28</v>
      </c>
      <c r="B30" s="322"/>
      <c r="C30" s="178">
        <v>958000</v>
      </c>
      <c r="D30" s="178">
        <v>19355</v>
      </c>
      <c r="E30" s="178">
        <v>10165</v>
      </c>
      <c r="F30" s="178">
        <v>1284</v>
      </c>
      <c r="G30" s="178">
        <v>1717</v>
      </c>
      <c r="H30" s="178">
        <v>7354</v>
      </c>
      <c r="I30" s="178">
        <v>908</v>
      </c>
      <c r="J30" s="21">
        <f>SUM(D30-E30)</f>
        <v>9190</v>
      </c>
      <c r="K30" s="292">
        <v>-10472</v>
      </c>
      <c r="L30" s="437">
        <f>1000*D30/$C30</f>
        <v>20.203549060542798</v>
      </c>
      <c r="M30" s="437">
        <v>10.6</v>
      </c>
      <c r="N30" s="437">
        <f>1000*F30/$D30</f>
        <v>66.33944717127358</v>
      </c>
      <c r="O30" s="437">
        <v>81.5</v>
      </c>
      <c r="P30" s="437">
        <f>1000*H30/$C30</f>
        <v>7.676409185803758</v>
      </c>
      <c r="Q30" s="438">
        <v>0.95</v>
      </c>
      <c r="R30" s="437">
        <f t="shared" si="2"/>
        <v>9.592901878914406</v>
      </c>
      <c r="S30" s="439">
        <f t="shared" si="2"/>
        <v>-10.931106471816284</v>
      </c>
    </row>
    <row r="31" spans="1:19" s="176" customFormat="1" ht="15" customHeight="1">
      <c r="A31" s="177">
        <v>29</v>
      </c>
      <c r="B31" s="322"/>
      <c r="C31" s="178">
        <v>962000</v>
      </c>
      <c r="D31" s="178">
        <v>19006</v>
      </c>
      <c r="E31" s="178">
        <v>9038</v>
      </c>
      <c r="F31" s="178">
        <v>1116</v>
      </c>
      <c r="G31" s="178">
        <v>1729</v>
      </c>
      <c r="H31" s="178">
        <v>7425</v>
      </c>
      <c r="I31" s="178">
        <v>930</v>
      </c>
      <c r="J31" s="21">
        <f>SUM(D31-E31)</f>
        <v>9968</v>
      </c>
      <c r="K31" s="292">
        <v>-5568</v>
      </c>
      <c r="L31" s="437">
        <f>1000*D31/$C31</f>
        <v>19.756756756756758</v>
      </c>
      <c r="M31" s="437">
        <v>9.4</v>
      </c>
      <c r="N31" s="437">
        <f>1000*F31/$D31</f>
        <v>58.718299484373354</v>
      </c>
      <c r="O31" s="437">
        <v>83.4</v>
      </c>
      <c r="P31" s="437">
        <f>1000*H31/$C31</f>
        <v>7.718295218295219</v>
      </c>
      <c r="Q31" s="438">
        <v>0.97</v>
      </c>
      <c r="R31" s="437">
        <f t="shared" si="2"/>
        <v>10.361746361746361</v>
      </c>
      <c r="S31" s="439">
        <f t="shared" si="2"/>
        <v>-5.787941787941788</v>
      </c>
    </row>
    <row r="32" spans="1:19" ht="14.25">
      <c r="A32" s="31"/>
      <c r="B32" s="323"/>
      <c r="D32" s="178"/>
      <c r="E32" s="178"/>
      <c r="J32" s="21"/>
      <c r="K32" s="292"/>
      <c r="R32" s="189" t="s">
        <v>135</v>
      </c>
      <c r="S32" s="439" t="s">
        <v>135</v>
      </c>
    </row>
    <row r="33" spans="1:19" s="176" customFormat="1" ht="15" customHeight="1">
      <c r="A33" s="177">
        <v>30</v>
      </c>
      <c r="B33" s="395" t="s">
        <v>358</v>
      </c>
      <c r="C33" s="178">
        <v>966187</v>
      </c>
      <c r="D33" s="178">
        <v>18264</v>
      </c>
      <c r="E33" s="178">
        <v>8775</v>
      </c>
      <c r="F33" s="178">
        <v>952</v>
      </c>
      <c r="G33" s="178">
        <v>1592</v>
      </c>
      <c r="H33" s="178">
        <v>7413</v>
      </c>
      <c r="I33" s="178">
        <v>824</v>
      </c>
      <c r="J33" s="21">
        <f>SUM(D33-E33)</f>
        <v>9489</v>
      </c>
      <c r="K33" s="292">
        <v>-6736</v>
      </c>
      <c r="L33" s="437">
        <f>1000*D33/$C33</f>
        <v>18.903172988251757</v>
      </c>
      <c r="M33" s="437">
        <v>9.1</v>
      </c>
      <c r="N33" s="437">
        <f>1000*F33/$D33</f>
        <v>52.12439772229523</v>
      </c>
      <c r="O33" s="437">
        <v>80.2</v>
      </c>
      <c r="P33" s="437">
        <f>1000*H33/$C33</f>
        <v>7.672427801243445</v>
      </c>
      <c r="Q33" s="438">
        <v>0.85</v>
      </c>
      <c r="R33" s="437">
        <f aca="true" t="shared" si="3" ref="R33:S37">1000*J33/$C33</f>
        <v>9.821080184270746</v>
      </c>
      <c r="S33" s="439">
        <f t="shared" si="3"/>
        <v>-6.971735285198414</v>
      </c>
    </row>
    <row r="34" spans="1:19" s="176" customFormat="1" ht="15" customHeight="1">
      <c r="A34" s="177">
        <v>31</v>
      </c>
      <c r="B34" s="322"/>
      <c r="C34" s="178">
        <v>969000</v>
      </c>
      <c r="D34" s="178">
        <v>16848</v>
      </c>
      <c r="E34" s="178">
        <v>9075</v>
      </c>
      <c r="F34" s="178">
        <v>871</v>
      </c>
      <c r="G34" s="178">
        <v>1597</v>
      </c>
      <c r="H34" s="178">
        <v>7494</v>
      </c>
      <c r="I34" s="178">
        <v>863</v>
      </c>
      <c r="J34" s="21">
        <f>SUM(D34-E34)</f>
        <v>7773</v>
      </c>
      <c r="K34" s="292">
        <v>-6057</v>
      </c>
      <c r="L34" s="437">
        <f>1000*D34/$C34</f>
        <v>17.386996904024766</v>
      </c>
      <c r="M34" s="437">
        <v>9.3</v>
      </c>
      <c r="N34" s="437">
        <f>1000*F34/$D34</f>
        <v>51.69753086419753</v>
      </c>
      <c r="O34" s="437">
        <v>86.6</v>
      </c>
      <c r="P34" s="437">
        <f>1000*H34/$C34</f>
        <v>7.733746130030959</v>
      </c>
      <c r="Q34" s="438">
        <v>0.89</v>
      </c>
      <c r="R34" s="437">
        <f t="shared" si="3"/>
        <v>8.021671826625386</v>
      </c>
      <c r="S34" s="439">
        <f t="shared" si="3"/>
        <v>-6.25077399380805</v>
      </c>
    </row>
    <row r="35" spans="1:19" s="176" customFormat="1" ht="15" customHeight="1">
      <c r="A35" s="177">
        <v>32</v>
      </c>
      <c r="B35" s="322"/>
      <c r="C35" s="178">
        <v>969000</v>
      </c>
      <c r="D35" s="178">
        <v>16556</v>
      </c>
      <c r="E35" s="178">
        <v>9559</v>
      </c>
      <c r="F35" s="178">
        <v>852</v>
      </c>
      <c r="G35" s="178">
        <v>1664</v>
      </c>
      <c r="H35" s="178">
        <v>7848</v>
      </c>
      <c r="I35" s="178">
        <v>810</v>
      </c>
      <c r="J35" s="21">
        <f>SUM(D35-E35)</f>
        <v>6997</v>
      </c>
      <c r="K35" s="292">
        <v>-6333</v>
      </c>
      <c r="L35" s="437">
        <f>1000*D35/$C35</f>
        <v>17.08565531475748</v>
      </c>
      <c r="M35" s="437">
        <v>9.9</v>
      </c>
      <c r="N35" s="437">
        <f>1000*F35/$D35</f>
        <v>51.461705726020774</v>
      </c>
      <c r="O35" s="437">
        <v>91.3</v>
      </c>
      <c r="P35" s="437">
        <f>1000*H35/$C35</f>
        <v>8.09907120743034</v>
      </c>
      <c r="Q35" s="438">
        <v>0.84</v>
      </c>
      <c r="R35" s="437">
        <f t="shared" si="3"/>
        <v>7.220846233230134</v>
      </c>
      <c r="S35" s="317">
        <f t="shared" si="3"/>
        <v>-6.535603715170279</v>
      </c>
    </row>
    <row r="36" spans="1:19" s="176" customFormat="1" ht="15" customHeight="1">
      <c r="A36" s="177">
        <v>33</v>
      </c>
      <c r="B36" s="322"/>
      <c r="C36" s="178">
        <v>970000</v>
      </c>
      <c r="D36" s="189">
        <v>17678</v>
      </c>
      <c r="E36" s="189">
        <v>8627</v>
      </c>
      <c r="F36" s="178">
        <v>816</v>
      </c>
      <c r="G36" s="178">
        <v>1611</v>
      </c>
      <c r="H36" s="178">
        <v>8137</v>
      </c>
      <c r="I36" s="178">
        <v>764</v>
      </c>
      <c r="J36" s="189">
        <f>SUM(D36-E36)</f>
        <v>9051</v>
      </c>
      <c r="K36" s="329">
        <v>-6087</v>
      </c>
      <c r="L36" s="437">
        <f>1000*D36/$C36</f>
        <v>18.224742268041236</v>
      </c>
      <c r="M36" s="437">
        <v>8.9</v>
      </c>
      <c r="N36" s="437">
        <f>1000*F36/$D36</f>
        <v>46.15906776784704</v>
      </c>
      <c r="O36" s="437">
        <v>83.5</v>
      </c>
      <c r="P36" s="437">
        <f>1000*H36/$C36</f>
        <v>8.388659793814433</v>
      </c>
      <c r="Q36" s="438">
        <v>0.79</v>
      </c>
      <c r="R36" s="437">
        <f t="shared" si="3"/>
        <v>9.330927835051547</v>
      </c>
      <c r="S36" s="439">
        <f t="shared" si="3"/>
        <v>-6.275257731958763</v>
      </c>
    </row>
    <row r="37" spans="1:19" s="176" customFormat="1" ht="15" customHeight="1">
      <c r="A37" s="177">
        <v>34</v>
      </c>
      <c r="B37" s="322"/>
      <c r="C37" s="178">
        <v>972000</v>
      </c>
      <c r="D37" s="178">
        <v>16291</v>
      </c>
      <c r="E37" s="178">
        <v>8654</v>
      </c>
      <c r="F37" s="178">
        <v>731</v>
      </c>
      <c r="G37" s="178">
        <v>1458</v>
      </c>
      <c r="H37" s="178">
        <v>7956</v>
      </c>
      <c r="I37" s="178">
        <v>821</v>
      </c>
      <c r="J37" s="21">
        <f>SUM(D37-E37)</f>
        <v>7637</v>
      </c>
      <c r="K37" s="292">
        <v>-5790</v>
      </c>
      <c r="L37" s="437">
        <f>1000*D37/$C37</f>
        <v>16.76028806584362</v>
      </c>
      <c r="M37" s="437">
        <v>8.9</v>
      </c>
      <c r="N37" s="437">
        <f>1000*F37/$D37</f>
        <v>44.871401387269046</v>
      </c>
      <c r="O37" s="437">
        <v>82.1</v>
      </c>
      <c r="P37" s="437">
        <f>1000*H37/$C37</f>
        <v>8.185185185185185</v>
      </c>
      <c r="Q37" s="438">
        <v>0.84</v>
      </c>
      <c r="R37" s="437">
        <f t="shared" si="3"/>
        <v>7.856995884773663</v>
      </c>
      <c r="S37" s="439">
        <f t="shared" si="3"/>
        <v>-5.95679012345679</v>
      </c>
    </row>
    <row r="38" spans="1:19" ht="14.25">
      <c r="A38" s="31"/>
      <c r="B38" s="323"/>
      <c r="D38" s="178"/>
      <c r="E38" s="178"/>
      <c r="J38" s="21"/>
      <c r="K38" s="292"/>
      <c r="R38" s="189" t="s">
        <v>135</v>
      </c>
      <c r="S38" s="439" t="s">
        <v>135</v>
      </c>
    </row>
    <row r="39" spans="1:19" s="176" customFormat="1" ht="15" customHeight="1">
      <c r="A39" s="177">
        <v>35</v>
      </c>
      <c r="B39" s="395" t="s">
        <v>358</v>
      </c>
      <c r="C39" s="178">
        <v>973418</v>
      </c>
      <c r="D39" s="178">
        <v>16303</v>
      </c>
      <c r="E39" s="178">
        <v>8810</v>
      </c>
      <c r="F39" s="178">
        <v>629</v>
      </c>
      <c r="G39" s="178">
        <v>1479</v>
      </c>
      <c r="H39" s="178">
        <v>8159</v>
      </c>
      <c r="I39" s="178">
        <v>751</v>
      </c>
      <c r="J39" s="21">
        <f>SUM(D39-E39)</f>
        <v>7493</v>
      </c>
      <c r="K39" s="292">
        <v>-5274</v>
      </c>
      <c r="L39" s="437">
        <f>1000*D39/$C39</f>
        <v>16.748200670215674</v>
      </c>
      <c r="M39" s="437">
        <v>9.1</v>
      </c>
      <c r="N39" s="437">
        <f>1000*F39/$D39</f>
        <v>38.581856100104275</v>
      </c>
      <c r="O39" s="437">
        <v>83.2</v>
      </c>
      <c r="P39" s="437">
        <f>1000*H39/$C39</f>
        <v>8.381805144347032</v>
      </c>
      <c r="Q39" s="438">
        <v>0.77</v>
      </c>
      <c r="R39" s="437">
        <f aca="true" t="shared" si="4" ref="R39:S43">1000*J39/$C39</f>
        <v>7.6976180839064</v>
      </c>
      <c r="S39" s="439">
        <f t="shared" si="4"/>
        <v>-5.4180218570028496</v>
      </c>
    </row>
    <row r="40" spans="1:19" s="176" customFormat="1" ht="15" customHeight="1">
      <c r="A40" s="177">
        <v>36</v>
      </c>
      <c r="B40" s="322"/>
      <c r="C40" s="178">
        <v>976000</v>
      </c>
      <c r="D40" s="178">
        <v>15815</v>
      </c>
      <c r="E40" s="178">
        <v>8855</v>
      </c>
      <c r="F40" s="178">
        <v>547</v>
      </c>
      <c r="G40" s="178">
        <v>1564</v>
      </c>
      <c r="H40" s="178">
        <v>8092</v>
      </c>
      <c r="I40" s="178">
        <v>682</v>
      </c>
      <c r="J40" s="21">
        <f>SUM(D40-E40)</f>
        <v>6960</v>
      </c>
      <c r="K40" s="292">
        <v>-4375</v>
      </c>
      <c r="L40" s="437">
        <f>1000*D40/$C40</f>
        <v>16.203893442622952</v>
      </c>
      <c r="M40" s="437">
        <v>9.1</v>
      </c>
      <c r="N40" s="437">
        <f>1000*F40/$D40</f>
        <v>34.58741700916851</v>
      </c>
      <c r="O40" s="437">
        <v>90</v>
      </c>
      <c r="P40" s="437">
        <f>1000*H40/$C40</f>
        <v>8.290983606557377</v>
      </c>
      <c r="Q40" s="438">
        <v>0.7</v>
      </c>
      <c r="R40" s="437">
        <f t="shared" si="4"/>
        <v>7.131147540983607</v>
      </c>
      <c r="S40" s="439">
        <f t="shared" si="4"/>
        <v>-4.482581967213115</v>
      </c>
    </row>
    <row r="41" spans="1:19" s="176" customFormat="1" ht="15" customHeight="1">
      <c r="A41" s="177">
        <v>37</v>
      </c>
      <c r="B41" s="322"/>
      <c r="C41" s="178">
        <v>977000</v>
      </c>
      <c r="D41" s="178">
        <v>16084</v>
      </c>
      <c r="E41" s="178">
        <v>8703</v>
      </c>
      <c r="F41" s="178">
        <v>501</v>
      </c>
      <c r="G41" s="178">
        <v>1572</v>
      </c>
      <c r="H41" s="178">
        <v>8398</v>
      </c>
      <c r="I41" s="178">
        <v>791</v>
      </c>
      <c r="J41" s="21">
        <f>SUM(D41-E41)</f>
        <v>7381</v>
      </c>
      <c r="K41" s="292">
        <v>-5340</v>
      </c>
      <c r="L41" s="437">
        <f>1000*D41/$C41</f>
        <v>16.462640736949847</v>
      </c>
      <c r="M41" s="437">
        <v>8.9</v>
      </c>
      <c r="N41" s="437">
        <f>1000*F41/$D41</f>
        <v>31.14896791842825</v>
      </c>
      <c r="O41" s="437">
        <v>89</v>
      </c>
      <c r="P41" s="437">
        <f>1000*H41/$C41</f>
        <v>8.595701125895598</v>
      </c>
      <c r="Q41" s="438">
        <v>0.81</v>
      </c>
      <c r="R41" s="437">
        <f t="shared" si="4"/>
        <v>7.554759467758444</v>
      </c>
      <c r="S41" s="439">
        <f t="shared" si="4"/>
        <v>-5.465711361310133</v>
      </c>
    </row>
    <row r="42" spans="1:19" s="176" customFormat="1" ht="15" customHeight="1">
      <c r="A42" s="177">
        <v>38</v>
      </c>
      <c r="B42" s="322"/>
      <c r="C42" s="178">
        <v>979000</v>
      </c>
      <c r="D42" s="178">
        <v>16277</v>
      </c>
      <c r="E42" s="178">
        <v>8155</v>
      </c>
      <c r="F42" s="178">
        <v>400</v>
      </c>
      <c r="G42" s="178">
        <v>1343</v>
      </c>
      <c r="H42" s="178">
        <v>8393</v>
      </c>
      <c r="I42" s="178">
        <v>722</v>
      </c>
      <c r="J42" s="21">
        <f>SUM(D42-E42)</f>
        <v>8122</v>
      </c>
      <c r="K42" s="292">
        <v>-7507</v>
      </c>
      <c r="L42" s="437">
        <f>1000*D42/$C42</f>
        <v>16.62614913176711</v>
      </c>
      <c r="M42" s="437">
        <v>8.3</v>
      </c>
      <c r="N42" s="437">
        <f>1000*F42/$D42</f>
        <v>24.574553050316396</v>
      </c>
      <c r="O42" s="437">
        <v>81.2</v>
      </c>
      <c r="P42" s="437">
        <f>1000*H42/$C42</f>
        <v>8.573033707865168</v>
      </c>
      <c r="Q42" s="438">
        <v>0.7</v>
      </c>
      <c r="R42" s="437">
        <f t="shared" si="4"/>
        <v>8.296220633299285</v>
      </c>
      <c r="S42" s="317">
        <f t="shared" si="4"/>
        <v>-7.66802860061287</v>
      </c>
    </row>
    <row r="43" spans="1:19" s="176" customFormat="1" ht="15" customHeight="1">
      <c r="A43" s="177">
        <v>39</v>
      </c>
      <c r="B43" s="322"/>
      <c r="C43" s="178">
        <v>984000</v>
      </c>
      <c r="D43" s="189">
        <v>16953</v>
      </c>
      <c r="E43" s="189">
        <v>8365</v>
      </c>
      <c r="F43" s="178">
        <v>390</v>
      </c>
      <c r="G43" s="178">
        <v>1303</v>
      </c>
      <c r="H43" s="178">
        <v>8670</v>
      </c>
      <c r="I43" s="178">
        <v>684</v>
      </c>
      <c r="J43" s="189">
        <f>SUM(D43-E43)</f>
        <v>8588</v>
      </c>
      <c r="K43" s="329">
        <v>-7326</v>
      </c>
      <c r="L43" s="437">
        <f>1000*D43/$C43</f>
        <v>17.228658536585368</v>
      </c>
      <c r="M43" s="437">
        <v>8.5</v>
      </c>
      <c r="N43" s="437">
        <f>1000*F43/$D43</f>
        <v>23.0047779154132</v>
      </c>
      <c r="O43" s="437">
        <v>71.4</v>
      </c>
      <c r="P43" s="437">
        <f>1000*H43/$C43</f>
        <v>8.810975609756097</v>
      </c>
      <c r="Q43" s="438">
        <v>0.7</v>
      </c>
      <c r="R43" s="437">
        <f t="shared" si="4"/>
        <v>8.727642276422765</v>
      </c>
      <c r="S43" s="439">
        <f t="shared" si="4"/>
        <v>-7.445121951219512</v>
      </c>
    </row>
    <row r="44" spans="1:19" ht="14.25">
      <c r="A44" s="31"/>
      <c r="B44" s="323"/>
      <c r="R44" s="189" t="s">
        <v>135</v>
      </c>
      <c r="S44" s="439" t="s">
        <v>135</v>
      </c>
    </row>
    <row r="45" spans="1:19" s="176" customFormat="1" ht="15" customHeight="1">
      <c r="A45" s="177">
        <v>40</v>
      </c>
      <c r="B45" s="395" t="s">
        <v>358</v>
      </c>
      <c r="C45" s="178">
        <v>980499</v>
      </c>
      <c r="D45" s="178">
        <v>17433</v>
      </c>
      <c r="E45" s="178">
        <v>8604</v>
      </c>
      <c r="F45" s="178">
        <v>355</v>
      </c>
      <c r="G45" s="178">
        <v>1233</v>
      </c>
      <c r="H45" s="178">
        <v>8380</v>
      </c>
      <c r="I45" s="178">
        <v>763</v>
      </c>
      <c r="J45" s="21">
        <f>SUM(D45-E45)</f>
        <v>8829</v>
      </c>
      <c r="K45" s="292">
        <v>-5481</v>
      </c>
      <c r="L45" s="437">
        <f>1000*D45/$C45</f>
        <v>17.779722365856568</v>
      </c>
      <c r="M45" s="437">
        <v>8.8</v>
      </c>
      <c r="N45" s="437">
        <f>1000*F45/$D45</f>
        <v>20.363678081798888</v>
      </c>
      <c r="O45" s="437">
        <v>66.1</v>
      </c>
      <c r="P45" s="437">
        <f>1000*H45/$C45</f>
        <v>8.54666858405771</v>
      </c>
      <c r="Q45" s="438">
        <v>0.73</v>
      </c>
      <c r="R45" s="437">
        <f aca="true" t="shared" si="5" ref="R45:S49">1000*J45/$C45</f>
        <v>9.00459867883598</v>
      </c>
      <c r="S45" s="439">
        <f t="shared" si="5"/>
        <v>-5.590010800622948</v>
      </c>
    </row>
    <row r="46" spans="1:19" s="176" customFormat="1" ht="15" customHeight="1">
      <c r="A46" s="177">
        <v>41</v>
      </c>
      <c r="B46" s="395"/>
      <c r="C46" s="178">
        <v>982000</v>
      </c>
      <c r="D46" s="178">
        <v>13291</v>
      </c>
      <c r="E46" s="178">
        <v>7830</v>
      </c>
      <c r="F46" s="178">
        <v>299</v>
      </c>
      <c r="G46" s="178">
        <v>1175</v>
      </c>
      <c r="H46" s="178">
        <v>8998</v>
      </c>
      <c r="I46" s="178">
        <v>783</v>
      </c>
      <c r="J46" s="21">
        <f>SUM(D46-E46)</f>
        <v>5461</v>
      </c>
      <c r="K46" s="292">
        <v>-7492</v>
      </c>
      <c r="L46" s="437">
        <f>1000*D46/$C46</f>
        <v>13.534623217922608</v>
      </c>
      <c r="M46" s="437">
        <v>8</v>
      </c>
      <c r="N46" s="437">
        <f>1000*F46/$D46</f>
        <v>22.496426153035888</v>
      </c>
      <c r="O46" s="437">
        <v>81.2</v>
      </c>
      <c r="P46" s="437">
        <f>1000*H46/$C46</f>
        <v>9.162932790224033</v>
      </c>
      <c r="Q46" s="438">
        <v>0.8</v>
      </c>
      <c r="R46" s="437">
        <f t="shared" si="5"/>
        <v>5.5610997963340125</v>
      </c>
      <c r="S46" s="439">
        <f t="shared" si="5"/>
        <v>-7.629327902240326</v>
      </c>
    </row>
    <row r="47" spans="1:19" s="176" customFormat="1" ht="15" customHeight="1">
      <c r="A47" s="177">
        <v>42</v>
      </c>
      <c r="B47" s="322"/>
      <c r="C47" s="178">
        <v>985000</v>
      </c>
      <c r="D47" s="178">
        <v>18006</v>
      </c>
      <c r="E47" s="178">
        <v>7779</v>
      </c>
      <c r="F47" s="178">
        <v>287</v>
      </c>
      <c r="G47" s="178">
        <v>1152</v>
      </c>
      <c r="H47" s="178">
        <v>8616</v>
      </c>
      <c r="I47" s="178">
        <v>793</v>
      </c>
      <c r="J47" s="21">
        <f>SUM(D47-E47)</f>
        <v>10227</v>
      </c>
      <c r="K47" s="292">
        <v>-5537</v>
      </c>
      <c r="L47" s="437">
        <f>1000*D47/$C47</f>
        <v>18.28020304568528</v>
      </c>
      <c r="M47" s="437">
        <v>7.9</v>
      </c>
      <c r="N47" s="437">
        <f>1000*F47/$D47</f>
        <v>15.93913140064423</v>
      </c>
      <c r="O47" s="437">
        <v>60.1</v>
      </c>
      <c r="P47" s="437">
        <f>1000*H47/$C47</f>
        <v>8.747208121827411</v>
      </c>
      <c r="Q47" s="438">
        <v>0.81</v>
      </c>
      <c r="R47" s="437">
        <f t="shared" si="5"/>
        <v>10.38274111675127</v>
      </c>
      <c r="S47" s="439">
        <f t="shared" si="5"/>
        <v>-5.621319796954315</v>
      </c>
    </row>
    <row r="48" spans="1:19" s="176" customFormat="1" ht="15" customHeight="1">
      <c r="A48" s="177">
        <v>43</v>
      </c>
      <c r="B48" s="322"/>
      <c r="C48" s="178">
        <v>991000</v>
      </c>
      <c r="D48" s="178">
        <v>17006</v>
      </c>
      <c r="E48" s="178">
        <v>7823</v>
      </c>
      <c r="F48" s="178">
        <v>262</v>
      </c>
      <c r="G48" s="178">
        <v>1138</v>
      </c>
      <c r="H48" s="178">
        <v>8553</v>
      </c>
      <c r="I48" s="178">
        <v>852</v>
      </c>
      <c r="J48" s="21">
        <f>SUM(D48-E48)</f>
        <v>9183</v>
      </c>
      <c r="K48" s="292">
        <v>-11771</v>
      </c>
      <c r="L48" s="437">
        <f>1000*D48/$C48</f>
        <v>17.16044399596367</v>
      </c>
      <c r="M48" s="437">
        <v>8</v>
      </c>
      <c r="N48" s="437">
        <f>1000*F48/$D48</f>
        <v>15.406327178642831</v>
      </c>
      <c r="O48" s="437">
        <v>62.7</v>
      </c>
      <c r="P48" s="437">
        <f>1000*H48/$C48</f>
        <v>8.630676084762866</v>
      </c>
      <c r="Q48" s="438">
        <v>0.87</v>
      </c>
      <c r="R48" s="437">
        <f t="shared" si="5"/>
        <v>9.266397578203835</v>
      </c>
      <c r="S48" s="439">
        <f t="shared" si="5"/>
        <v>-11.877901109989908</v>
      </c>
    </row>
    <row r="49" spans="1:19" s="176" customFormat="1" ht="15" customHeight="1">
      <c r="A49" s="177">
        <v>44</v>
      </c>
      <c r="B49" s="322"/>
      <c r="C49" s="178">
        <v>998000</v>
      </c>
      <c r="D49" s="178">
        <v>17185</v>
      </c>
      <c r="E49" s="178">
        <v>7622</v>
      </c>
      <c r="F49" s="178">
        <v>279</v>
      </c>
      <c r="G49" s="178">
        <v>1106</v>
      </c>
      <c r="H49" s="178">
        <v>9229</v>
      </c>
      <c r="I49" s="178">
        <v>883</v>
      </c>
      <c r="J49" s="21">
        <f>SUM(D49-E49)</f>
        <v>9563</v>
      </c>
      <c r="K49" s="292">
        <v>-2871</v>
      </c>
      <c r="L49" s="437">
        <f>1000*D49/$C49</f>
        <v>17.21943887775551</v>
      </c>
      <c r="M49" s="437">
        <v>7.7</v>
      </c>
      <c r="N49" s="437">
        <f>1000*F49/$D49</f>
        <v>16.23508874018039</v>
      </c>
      <c r="O49" s="437">
        <v>60.5</v>
      </c>
      <c r="P49" s="437">
        <f>1000*H49/$C49</f>
        <v>9.24749498997996</v>
      </c>
      <c r="Q49" s="438">
        <v>0.89</v>
      </c>
      <c r="R49" s="437">
        <f t="shared" si="5"/>
        <v>9.582164328657315</v>
      </c>
      <c r="S49" s="317">
        <f t="shared" si="5"/>
        <v>-2.876753507014028</v>
      </c>
    </row>
    <row r="50" spans="1:19" ht="14.25">
      <c r="A50" s="31"/>
      <c r="B50" s="323"/>
      <c r="D50" s="178"/>
      <c r="E50" s="178"/>
      <c r="J50" s="21"/>
      <c r="K50" s="292"/>
      <c r="R50" s="189" t="s">
        <v>135</v>
      </c>
      <c r="S50" s="317" t="s">
        <v>135</v>
      </c>
    </row>
    <row r="51" spans="1:19" s="176" customFormat="1" ht="15" customHeight="1">
      <c r="A51" s="177">
        <v>45</v>
      </c>
      <c r="B51" s="322" t="s">
        <v>80</v>
      </c>
      <c r="C51" s="178">
        <v>999535</v>
      </c>
      <c r="D51" s="189">
        <v>18125</v>
      </c>
      <c r="E51" s="189">
        <v>7776</v>
      </c>
      <c r="F51" s="178">
        <v>237</v>
      </c>
      <c r="G51" s="178">
        <v>1078</v>
      </c>
      <c r="H51" s="178">
        <v>9766</v>
      </c>
      <c r="I51" s="178">
        <v>955</v>
      </c>
      <c r="J51" s="189">
        <f>SUM(D51-E51)</f>
        <v>10349</v>
      </c>
      <c r="K51" s="329">
        <v>-1550</v>
      </c>
      <c r="L51" s="437">
        <f>1000*D51/$C51</f>
        <v>18.133432045901344</v>
      </c>
      <c r="M51" s="437">
        <v>7.8</v>
      </c>
      <c r="N51" s="437">
        <f>1000*F51/$D51</f>
        <v>13.075862068965517</v>
      </c>
      <c r="O51" s="437">
        <v>56.1</v>
      </c>
      <c r="P51" s="437">
        <f>1000*H51/$C51</f>
        <v>9.770543302635726</v>
      </c>
      <c r="Q51" s="438">
        <v>0.95</v>
      </c>
      <c r="R51" s="437">
        <f aca="true" t="shared" si="6" ref="R51:S55">1000*J51/$C51</f>
        <v>10.353814523753545</v>
      </c>
      <c r="S51" s="439">
        <f t="shared" si="6"/>
        <v>-1.5507210853046667</v>
      </c>
    </row>
    <row r="52" spans="1:19" s="176" customFormat="1" ht="15" customHeight="1">
      <c r="A52" s="177">
        <v>46</v>
      </c>
      <c r="B52" s="322"/>
      <c r="C52" s="178">
        <v>1009348</v>
      </c>
      <c r="D52" s="178">
        <v>19065</v>
      </c>
      <c r="E52" s="178">
        <v>7512</v>
      </c>
      <c r="F52" s="178">
        <v>234</v>
      </c>
      <c r="G52" s="178">
        <v>1077</v>
      </c>
      <c r="H52" s="178">
        <v>10154</v>
      </c>
      <c r="I52" s="178">
        <v>1042</v>
      </c>
      <c r="J52" s="21">
        <f>SUM(D52-E52)</f>
        <v>11553</v>
      </c>
      <c r="K52" s="292">
        <v>-2115</v>
      </c>
      <c r="L52" s="437">
        <f>1000*D52/$C52</f>
        <v>18.888430947502744</v>
      </c>
      <c r="M52" s="437">
        <v>7.4</v>
      </c>
      <c r="N52" s="437">
        <f>1000*F52/$D52</f>
        <v>12.273800157356412</v>
      </c>
      <c r="O52" s="437">
        <v>53.5</v>
      </c>
      <c r="P52" s="437">
        <f>1000*H52/$C52</f>
        <v>10.059959498607022</v>
      </c>
      <c r="Q52" s="438">
        <v>1.03</v>
      </c>
      <c r="R52" s="437">
        <f t="shared" si="6"/>
        <v>11.446002766142104</v>
      </c>
      <c r="S52" s="439">
        <f t="shared" si="6"/>
        <v>-2.0954120878032154</v>
      </c>
    </row>
    <row r="53" spans="1:19" s="176" customFormat="1" ht="15" customHeight="1">
      <c r="A53" s="177">
        <v>47</v>
      </c>
      <c r="B53" s="322"/>
      <c r="C53" s="178">
        <v>1021450</v>
      </c>
      <c r="D53" s="178">
        <v>19818</v>
      </c>
      <c r="E53" s="178">
        <v>7644</v>
      </c>
      <c r="F53" s="178">
        <v>236</v>
      </c>
      <c r="G53" s="178">
        <v>1049</v>
      </c>
      <c r="H53" s="178">
        <v>10020</v>
      </c>
      <c r="I53" s="178">
        <v>1087</v>
      </c>
      <c r="J53" s="21">
        <f>SUM(D53-E53)</f>
        <v>12174</v>
      </c>
      <c r="K53" s="292">
        <v>-998</v>
      </c>
      <c r="L53" s="437">
        <f>1000*D53/$C53</f>
        <v>19.40183073082383</v>
      </c>
      <c r="M53" s="437">
        <v>7.5</v>
      </c>
      <c r="N53" s="437">
        <f>1000*F53/$D53</f>
        <v>11.908366131799374</v>
      </c>
      <c r="O53" s="437">
        <v>50.3</v>
      </c>
      <c r="P53" s="437">
        <f>1000*H53/$C53</f>
        <v>9.809584414312987</v>
      </c>
      <c r="Q53" s="438">
        <v>1.06</v>
      </c>
      <c r="R53" s="437">
        <f t="shared" si="6"/>
        <v>11.918351363258113</v>
      </c>
      <c r="S53" s="439">
        <f t="shared" si="6"/>
        <v>-0.9770424396690979</v>
      </c>
    </row>
    <row r="54" spans="1:19" s="176" customFormat="1" ht="15" customHeight="1">
      <c r="A54" s="177">
        <v>48</v>
      </c>
      <c r="B54" s="322"/>
      <c r="C54" s="178">
        <v>1036942</v>
      </c>
      <c r="D54" s="178">
        <v>20312</v>
      </c>
      <c r="E54" s="178">
        <v>7882</v>
      </c>
      <c r="F54" s="178">
        <v>226</v>
      </c>
      <c r="G54" s="178">
        <v>981</v>
      </c>
      <c r="H54" s="178">
        <v>9743</v>
      </c>
      <c r="I54" s="178">
        <v>1030</v>
      </c>
      <c r="J54" s="21">
        <f>SUM(D54-E54)</f>
        <v>12430</v>
      </c>
      <c r="K54" s="292">
        <v>1477</v>
      </c>
      <c r="L54" s="437">
        <f>1000*D54/$C54</f>
        <v>19.588366562449973</v>
      </c>
      <c r="M54" s="437">
        <v>7.6</v>
      </c>
      <c r="N54" s="437">
        <f>1000*F54/$D54</f>
        <v>11.126427727451752</v>
      </c>
      <c r="O54" s="437">
        <v>46.1</v>
      </c>
      <c r="P54" s="437">
        <f>1000*H54/$C54</f>
        <v>9.395896781112155</v>
      </c>
      <c r="Q54" s="438">
        <v>1</v>
      </c>
      <c r="R54" s="437">
        <f t="shared" si="6"/>
        <v>11.987169967076268</v>
      </c>
      <c r="S54" s="439">
        <f t="shared" si="6"/>
        <v>1.424380534301822</v>
      </c>
    </row>
    <row r="55" spans="1:19" s="176" customFormat="1" ht="15" customHeight="1">
      <c r="A55" s="177">
        <v>49</v>
      </c>
      <c r="B55" s="322"/>
      <c r="C55" s="178">
        <v>1052801</v>
      </c>
      <c r="D55" s="178">
        <v>19723</v>
      </c>
      <c r="E55" s="178">
        <v>7857</v>
      </c>
      <c r="F55" s="178">
        <v>228</v>
      </c>
      <c r="G55" s="178">
        <v>993</v>
      </c>
      <c r="H55" s="178">
        <v>9023</v>
      </c>
      <c r="I55" s="178">
        <v>1053</v>
      </c>
      <c r="J55" s="21">
        <f>SUM(D55-E55)</f>
        <v>11866</v>
      </c>
      <c r="K55" s="292">
        <v>1956</v>
      </c>
      <c r="L55" s="437">
        <f>1000*D55/$C55</f>
        <v>18.733834789290665</v>
      </c>
      <c r="M55" s="437">
        <v>7.5</v>
      </c>
      <c r="N55" s="437">
        <f>1000*F55/$D55</f>
        <v>11.560107488718755</v>
      </c>
      <c r="O55" s="437">
        <v>47.9</v>
      </c>
      <c r="P55" s="437">
        <f>1000*H55/$C55</f>
        <v>8.570470582759706</v>
      </c>
      <c r="Q55" s="438">
        <v>1.01</v>
      </c>
      <c r="R55" s="437">
        <f t="shared" si="6"/>
        <v>11.270885950906202</v>
      </c>
      <c r="S55" s="439">
        <f t="shared" si="6"/>
        <v>1.8579009708387435</v>
      </c>
    </row>
    <row r="56" spans="1:19" ht="14.25">
      <c r="A56" s="31"/>
      <c r="B56" s="323"/>
      <c r="D56" s="178"/>
      <c r="E56" s="178"/>
      <c r="J56" s="21"/>
      <c r="K56" s="292"/>
      <c r="R56" s="189" t="s">
        <v>135</v>
      </c>
      <c r="S56" s="439" t="s">
        <v>135</v>
      </c>
    </row>
    <row r="57" spans="1:19" s="176" customFormat="1" ht="15" customHeight="1">
      <c r="A57" s="177">
        <v>50</v>
      </c>
      <c r="B57" s="322" t="s">
        <v>80</v>
      </c>
      <c r="C57" s="178">
        <v>1066896</v>
      </c>
      <c r="D57" s="178">
        <v>18817</v>
      </c>
      <c r="E57" s="178">
        <v>7706</v>
      </c>
      <c r="F57" s="178">
        <v>186</v>
      </c>
      <c r="G57" s="178">
        <v>901</v>
      </c>
      <c r="H57" s="178">
        <v>8427</v>
      </c>
      <c r="I57" s="178">
        <v>1120</v>
      </c>
      <c r="J57" s="21">
        <f>SUM(D57-E57)</f>
        <v>11111</v>
      </c>
      <c r="K57" s="292">
        <v>617</v>
      </c>
      <c r="L57" s="437">
        <f>1000*D57/$C57</f>
        <v>17.63714551371455</v>
      </c>
      <c r="M57" s="437">
        <v>7.2</v>
      </c>
      <c r="N57" s="437">
        <f>1000*F57/$D57</f>
        <v>9.884678747940692</v>
      </c>
      <c r="O57" s="437">
        <v>45.7</v>
      </c>
      <c r="P57" s="437">
        <f>1000*H57/$C57</f>
        <v>7.8986142979259455</v>
      </c>
      <c r="Q57" s="438">
        <v>1.05</v>
      </c>
      <c r="R57" s="437">
        <f aca="true" t="shared" si="7" ref="R57:S61">1000*J57/$C57</f>
        <v>10.4143234204646</v>
      </c>
      <c r="S57" s="317">
        <f t="shared" si="7"/>
        <v>0.578313162670026</v>
      </c>
    </row>
    <row r="58" spans="1:19" s="176" customFormat="1" ht="14.25">
      <c r="A58" s="177">
        <v>51</v>
      </c>
      <c r="B58" s="322"/>
      <c r="C58" s="178">
        <v>1078685</v>
      </c>
      <c r="D58" s="189">
        <v>18062</v>
      </c>
      <c r="E58" s="189">
        <v>7539</v>
      </c>
      <c r="F58" s="178">
        <v>166</v>
      </c>
      <c r="G58" s="178">
        <v>842</v>
      </c>
      <c r="H58" s="178">
        <v>7784</v>
      </c>
      <c r="I58" s="178">
        <v>1167</v>
      </c>
      <c r="J58" s="189">
        <f>SUM(D58-E58)</f>
        <v>10523</v>
      </c>
      <c r="K58" s="329">
        <v>1171</v>
      </c>
      <c r="L58" s="437">
        <f>1000*D58/$C58</f>
        <v>16.744462006980722</v>
      </c>
      <c r="M58" s="437">
        <v>6.9</v>
      </c>
      <c r="N58" s="437">
        <f>1000*F58/$D58</f>
        <v>9.19056582881187</v>
      </c>
      <c r="O58" s="437">
        <v>44.5</v>
      </c>
      <c r="P58" s="437">
        <f>1000*H58/$C58</f>
        <v>7.2161937915146686</v>
      </c>
      <c r="Q58" s="438">
        <v>1.08</v>
      </c>
      <c r="R58" s="437">
        <f t="shared" si="7"/>
        <v>9.755396617177396</v>
      </c>
      <c r="S58" s="439">
        <f t="shared" si="7"/>
        <v>1.0855810547101332</v>
      </c>
    </row>
    <row r="59" spans="1:19" s="176" customFormat="1" ht="15" customHeight="1">
      <c r="A59" s="177">
        <v>52</v>
      </c>
      <c r="B59" s="322"/>
      <c r="C59" s="178">
        <v>1088566</v>
      </c>
      <c r="D59" s="178">
        <v>17009</v>
      </c>
      <c r="E59" s="178">
        <v>7506</v>
      </c>
      <c r="F59" s="178">
        <v>160</v>
      </c>
      <c r="G59" s="178">
        <v>901</v>
      </c>
      <c r="H59" s="178">
        <v>7335</v>
      </c>
      <c r="I59" s="178">
        <v>1163</v>
      </c>
      <c r="J59" s="21">
        <f>SUM(D59-E59)</f>
        <v>9503</v>
      </c>
      <c r="K59" s="292">
        <v>-203</v>
      </c>
      <c r="L59" s="437">
        <f>1000*D59/$C59</f>
        <v>15.625143537461211</v>
      </c>
      <c r="M59" s="437">
        <v>6.9</v>
      </c>
      <c r="N59" s="437">
        <f>1000*F59/$D59</f>
        <v>9.40678464342407</v>
      </c>
      <c r="O59" s="437">
        <v>50.3</v>
      </c>
      <c r="P59" s="437">
        <f>1000*H59/$C59</f>
        <v>6.738222579062731</v>
      </c>
      <c r="Q59" s="438">
        <v>1.07</v>
      </c>
      <c r="R59" s="437">
        <f t="shared" si="7"/>
        <v>8.729833560849778</v>
      </c>
      <c r="S59" s="439">
        <f t="shared" si="7"/>
        <v>-0.1864838696045991</v>
      </c>
    </row>
    <row r="60" spans="1:19" s="176" customFormat="1" ht="15" customHeight="1">
      <c r="A60" s="177">
        <v>53</v>
      </c>
      <c r="B60" s="322"/>
      <c r="C60" s="178">
        <v>1097284</v>
      </c>
      <c r="D60" s="178">
        <v>16462</v>
      </c>
      <c r="E60" s="178">
        <v>7466</v>
      </c>
      <c r="F60" s="178">
        <v>123</v>
      </c>
      <c r="G60" s="178">
        <v>786</v>
      </c>
      <c r="H60" s="178">
        <v>7180</v>
      </c>
      <c r="I60" s="178">
        <v>1151</v>
      </c>
      <c r="J60" s="21">
        <f>SUM(D60-E60)</f>
        <v>8996</v>
      </c>
      <c r="K60" s="292">
        <v>42</v>
      </c>
      <c r="L60" s="437">
        <f>1000*D60/$C60</f>
        <v>15.002497074595091</v>
      </c>
      <c r="M60" s="437">
        <v>6.8</v>
      </c>
      <c r="N60" s="437">
        <f>1000*F60/$D60</f>
        <v>7.47175312841696</v>
      </c>
      <c r="O60" s="437">
        <v>45.6</v>
      </c>
      <c r="P60" s="437">
        <f>1000*H60/$C60</f>
        <v>6.5434290484505375</v>
      </c>
      <c r="Q60" s="438">
        <v>1.05</v>
      </c>
      <c r="R60" s="437">
        <f t="shared" si="7"/>
        <v>8.19842447351825</v>
      </c>
      <c r="S60" s="439">
        <f t="shared" si="7"/>
        <v>0.03827632591015635</v>
      </c>
    </row>
    <row r="61" spans="1:19" s="176" customFormat="1" ht="15" customHeight="1">
      <c r="A61" s="177">
        <v>54</v>
      </c>
      <c r="B61" s="322"/>
      <c r="C61" s="178">
        <v>1107627</v>
      </c>
      <c r="D61" s="178">
        <v>15863</v>
      </c>
      <c r="E61" s="178">
        <v>7361</v>
      </c>
      <c r="F61" s="178">
        <v>137</v>
      </c>
      <c r="G61" s="178">
        <v>737</v>
      </c>
      <c r="H61" s="178">
        <v>7046</v>
      </c>
      <c r="I61" s="178">
        <v>1275</v>
      </c>
      <c r="J61" s="21">
        <f>SUM(D61-E61)</f>
        <v>8502</v>
      </c>
      <c r="K61" s="292">
        <v>503</v>
      </c>
      <c r="L61" s="437">
        <f>1000*D61/$C61</f>
        <v>14.321608267042967</v>
      </c>
      <c r="M61" s="437">
        <v>6.6</v>
      </c>
      <c r="N61" s="437">
        <f>1000*F61/$D61</f>
        <v>8.636449599697409</v>
      </c>
      <c r="O61" s="437">
        <v>44.4</v>
      </c>
      <c r="P61" s="437">
        <f>1000*H61/$C61</f>
        <v>6.361347276655408</v>
      </c>
      <c r="Q61" s="438">
        <v>1.15</v>
      </c>
      <c r="R61" s="437">
        <f t="shared" si="7"/>
        <v>7.675869223122946</v>
      </c>
      <c r="S61" s="439">
        <f t="shared" si="7"/>
        <v>0.4541239966161894</v>
      </c>
    </row>
    <row r="62" spans="1:19" ht="14.25" customHeight="1">
      <c r="A62" s="31"/>
      <c r="B62" s="323"/>
      <c r="C62" s="31"/>
      <c r="D62" s="178"/>
      <c r="E62" s="178"/>
      <c r="F62" s="318"/>
      <c r="G62" s="318"/>
      <c r="H62" s="21"/>
      <c r="I62" s="21"/>
      <c r="J62" s="21"/>
      <c r="K62" s="292"/>
      <c r="L62" s="318"/>
      <c r="M62" s="318"/>
      <c r="N62" s="318"/>
      <c r="O62" s="318"/>
      <c r="P62" s="21"/>
      <c r="Q62" s="21"/>
      <c r="R62" s="318" t="s">
        <v>135</v>
      </c>
      <c r="S62" s="319" t="s">
        <v>135</v>
      </c>
    </row>
    <row r="63" spans="1:19" s="176" customFormat="1" ht="15" customHeight="1">
      <c r="A63" s="177">
        <v>55</v>
      </c>
      <c r="B63" s="322" t="s">
        <v>80</v>
      </c>
      <c r="C63" s="178">
        <v>1116217</v>
      </c>
      <c r="D63" s="178">
        <v>15138</v>
      </c>
      <c r="E63" s="178">
        <v>7681</v>
      </c>
      <c r="F63" s="178">
        <v>125</v>
      </c>
      <c r="G63" s="178">
        <v>702</v>
      </c>
      <c r="H63" s="178">
        <v>6932</v>
      </c>
      <c r="I63" s="178">
        <v>1267</v>
      </c>
      <c r="J63" s="21">
        <f>SUM(D63-E63)</f>
        <v>7457</v>
      </c>
      <c r="K63" s="292">
        <v>550</v>
      </c>
      <c r="L63" s="437">
        <f>1000*D63/$C63</f>
        <v>13.561879096985622</v>
      </c>
      <c r="M63" s="437">
        <v>6.9</v>
      </c>
      <c r="N63" s="437">
        <f>1000*F63/$D63</f>
        <v>8.257365570088519</v>
      </c>
      <c r="O63" s="437">
        <v>44.3</v>
      </c>
      <c r="P63" s="437">
        <f>1000*H63/$C63</f>
        <v>6.210261983109019</v>
      </c>
      <c r="Q63" s="438">
        <v>1.14</v>
      </c>
      <c r="R63" s="437">
        <f aca="true" t="shared" si="8" ref="R63:S67">1000*J63/$C63</f>
        <v>6.680600635897859</v>
      </c>
      <c r="S63" s="439">
        <f t="shared" si="8"/>
        <v>0.4927357314930699</v>
      </c>
    </row>
    <row r="64" spans="1:19" s="176" customFormat="1" ht="15" customHeight="1">
      <c r="A64" s="177">
        <v>56</v>
      </c>
      <c r="B64" s="322"/>
      <c r="C64" s="178">
        <v>1122579</v>
      </c>
      <c r="D64" s="178">
        <v>14320</v>
      </c>
      <c r="E64" s="178">
        <v>7676</v>
      </c>
      <c r="F64" s="178">
        <v>103</v>
      </c>
      <c r="G64" s="178">
        <v>696</v>
      </c>
      <c r="H64" s="178">
        <v>6974</v>
      </c>
      <c r="I64" s="178">
        <v>1318</v>
      </c>
      <c r="J64" s="21">
        <f>SUM(D64-E64)</f>
        <v>6644</v>
      </c>
      <c r="K64" s="292">
        <v>-269</v>
      </c>
      <c r="L64" s="437">
        <f>1000*D64/$C64</f>
        <v>12.756340533717449</v>
      </c>
      <c r="M64" s="437">
        <v>6.8</v>
      </c>
      <c r="N64" s="437">
        <f>1000*F64/$D64</f>
        <v>7.192737430167598</v>
      </c>
      <c r="O64" s="437">
        <v>46.4</v>
      </c>
      <c r="P64" s="437">
        <f>1000*H64/$C64</f>
        <v>6.212480368864909</v>
      </c>
      <c r="Q64" s="438">
        <v>1.17</v>
      </c>
      <c r="R64" s="437">
        <f t="shared" si="8"/>
        <v>5.918514420811364</v>
      </c>
      <c r="S64" s="317">
        <f t="shared" si="8"/>
        <v>-0.23962678795879844</v>
      </c>
    </row>
    <row r="65" spans="1:19" s="176" customFormat="1" ht="15" customHeight="1">
      <c r="A65" s="177">
        <v>57</v>
      </c>
      <c r="B65" s="322"/>
      <c r="C65" s="178">
        <v>1129065</v>
      </c>
      <c r="D65" s="189">
        <v>14418</v>
      </c>
      <c r="E65" s="189">
        <v>7224</v>
      </c>
      <c r="F65" s="178">
        <v>86</v>
      </c>
      <c r="G65" s="178">
        <v>685</v>
      </c>
      <c r="H65" s="178">
        <v>7149</v>
      </c>
      <c r="I65" s="178">
        <v>1358</v>
      </c>
      <c r="J65" s="189">
        <f>SUM(D65-E65)</f>
        <v>7194</v>
      </c>
      <c r="K65" s="329">
        <v>144</v>
      </c>
      <c r="L65" s="437">
        <f>1000*D65/$C65</f>
        <v>12.769858245539451</v>
      </c>
      <c r="M65" s="437">
        <v>6.4</v>
      </c>
      <c r="N65" s="437">
        <f>1000*F65/$D65</f>
        <v>5.9647662643917325</v>
      </c>
      <c r="O65" s="437">
        <v>45.4</v>
      </c>
      <c r="P65" s="437">
        <f>1000*H65/$C65</f>
        <v>6.331787806725034</v>
      </c>
      <c r="Q65" s="438">
        <v>1.2</v>
      </c>
      <c r="R65" s="437">
        <f t="shared" si="8"/>
        <v>6.371643793758553</v>
      </c>
      <c r="S65" s="439">
        <f t="shared" si="8"/>
        <v>0.12753915850726044</v>
      </c>
    </row>
    <row r="66" spans="1:19" s="176" customFormat="1" ht="15" customHeight="1">
      <c r="A66" s="177">
        <v>58</v>
      </c>
      <c r="B66" s="322"/>
      <c r="C66" s="178">
        <v>1134996</v>
      </c>
      <c r="D66" s="178">
        <v>14212</v>
      </c>
      <c r="E66" s="178">
        <v>7538</v>
      </c>
      <c r="F66" s="178">
        <v>82</v>
      </c>
      <c r="G66" s="178">
        <v>624</v>
      </c>
      <c r="H66" s="178">
        <v>6678</v>
      </c>
      <c r="I66" s="178">
        <v>1392</v>
      </c>
      <c r="J66" s="21">
        <f>SUM(D66-E66)</f>
        <v>6674</v>
      </c>
      <c r="K66" s="292">
        <v>-1008</v>
      </c>
      <c r="L66" s="437">
        <f>1000*D66/$C66</f>
        <v>12.521630032176326</v>
      </c>
      <c r="M66" s="437">
        <v>6.6</v>
      </c>
      <c r="N66" s="437">
        <f>1000*F66/$D66</f>
        <v>5.769772023641993</v>
      </c>
      <c r="O66" s="437">
        <v>42.1</v>
      </c>
      <c r="P66" s="437">
        <f>1000*H66/$C66</f>
        <v>5.883721176109872</v>
      </c>
      <c r="Q66" s="438">
        <v>1.23</v>
      </c>
      <c r="R66" s="437">
        <f t="shared" si="8"/>
        <v>5.880196934614747</v>
      </c>
      <c r="S66" s="439">
        <f t="shared" si="8"/>
        <v>-0.8881088567713014</v>
      </c>
    </row>
    <row r="67" spans="1:19" s="176" customFormat="1" ht="15" customHeight="1">
      <c r="A67" s="177">
        <v>59</v>
      </c>
      <c r="B67" s="322"/>
      <c r="C67" s="178">
        <v>1139583</v>
      </c>
      <c r="D67" s="178">
        <v>13965</v>
      </c>
      <c r="E67" s="178">
        <v>7597</v>
      </c>
      <c r="F67" s="178">
        <v>94</v>
      </c>
      <c r="G67" s="178">
        <v>659</v>
      </c>
      <c r="H67" s="178">
        <v>6571</v>
      </c>
      <c r="I67" s="178">
        <v>1371</v>
      </c>
      <c r="J67" s="21">
        <f>SUM(D67-E67)</f>
        <v>6368</v>
      </c>
      <c r="K67" s="292">
        <v>-1673</v>
      </c>
      <c r="L67" s="437">
        <f>1000*D67/$C67</f>
        <v>12.25448256072616</v>
      </c>
      <c r="M67" s="437">
        <v>6.7</v>
      </c>
      <c r="N67" s="437">
        <f>1000*F67/$D67</f>
        <v>6.731113498030791</v>
      </c>
      <c r="O67" s="437">
        <v>45.1</v>
      </c>
      <c r="P67" s="437">
        <f>1000*H67/$C67</f>
        <v>5.766144282601618</v>
      </c>
      <c r="Q67" s="438">
        <v>1.2</v>
      </c>
      <c r="R67" s="437">
        <f t="shared" si="8"/>
        <v>5.588008947132416</v>
      </c>
      <c r="S67" s="439">
        <f t="shared" si="8"/>
        <v>-1.4680808681772193</v>
      </c>
    </row>
    <row r="68" spans="1:19" ht="14.25">
      <c r="A68" s="31"/>
      <c r="B68" s="323"/>
      <c r="D68" s="178"/>
      <c r="E68" s="178"/>
      <c r="J68" s="21"/>
      <c r="K68" s="292"/>
      <c r="R68" s="189" t="s">
        <v>135</v>
      </c>
      <c r="S68" s="439" t="s">
        <v>135</v>
      </c>
    </row>
    <row r="69" spans="1:19" s="176" customFormat="1" ht="15" customHeight="1">
      <c r="A69" s="177">
        <v>60</v>
      </c>
      <c r="B69" s="322" t="s">
        <v>80</v>
      </c>
      <c r="C69" s="178">
        <v>1149056</v>
      </c>
      <c r="D69" s="178">
        <v>13256</v>
      </c>
      <c r="E69" s="178">
        <v>7657</v>
      </c>
      <c r="F69" s="178">
        <v>66</v>
      </c>
      <c r="G69" s="178">
        <v>557</v>
      </c>
      <c r="H69" s="178">
        <v>6552</v>
      </c>
      <c r="I69" s="178">
        <v>1374</v>
      </c>
      <c r="J69" s="21">
        <f>SUM(D69-E69)</f>
        <v>5599</v>
      </c>
      <c r="K69" s="292">
        <v>-1416</v>
      </c>
      <c r="L69" s="437">
        <f>1000*D69/$C69</f>
        <v>11.536426423081208</v>
      </c>
      <c r="M69" s="437">
        <v>6.7</v>
      </c>
      <c r="N69" s="437">
        <f>1000*F69/$D69</f>
        <v>4.978877489438744</v>
      </c>
      <c r="O69" s="437">
        <v>40.3</v>
      </c>
      <c r="P69" s="437">
        <f>1000*H69/$C69</f>
        <v>5.702071961679849</v>
      </c>
      <c r="Q69" s="438">
        <v>1.2</v>
      </c>
      <c r="R69" s="437">
        <f aca="true" t="shared" si="9" ref="R69:S73">1000*J69/$C69</f>
        <v>4.872695499610114</v>
      </c>
      <c r="S69" s="439">
        <f t="shared" si="9"/>
        <v>-1.2323159184582824</v>
      </c>
    </row>
    <row r="70" spans="1:19" s="176" customFormat="1" ht="15" customHeight="1">
      <c r="A70" s="177">
        <v>61</v>
      </c>
      <c r="B70" s="322"/>
      <c r="C70" s="178">
        <v>1151593</v>
      </c>
      <c r="D70" s="178">
        <v>13031</v>
      </c>
      <c r="E70" s="178">
        <v>7712</v>
      </c>
      <c r="F70" s="178">
        <v>61</v>
      </c>
      <c r="G70" s="178">
        <v>541</v>
      </c>
      <c r="H70" s="178">
        <v>6441</v>
      </c>
      <c r="I70" s="178">
        <v>1358</v>
      </c>
      <c r="J70" s="21">
        <f>SUM(D70-E70)</f>
        <v>5319</v>
      </c>
      <c r="K70" s="292">
        <v>-2320</v>
      </c>
      <c r="L70" s="437">
        <f>1000*D70/$C70</f>
        <v>11.315629740715687</v>
      </c>
      <c r="M70" s="437">
        <v>6.7</v>
      </c>
      <c r="N70" s="437">
        <f>1000*F70/$D70</f>
        <v>4.68114496201366</v>
      </c>
      <c r="O70" s="437">
        <v>39.9</v>
      </c>
      <c r="P70" s="437">
        <f>1000*H70/$C70</f>
        <v>5.593121875523731</v>
      </c>
      <c r="Q70" s="438">
        <v>1.18</v>
      </c>
      <c r="R70" s="437">
        <f t="shared" si="9"/>
        <v>4.618819322451595</v>
      </c>
      <c r="S70" s="439">
        <f t="shared" si="9"/>
        <v>-2.014600644498534</v>
      </c>
    </row>
    <row r="71" spans="1:19" s="176" customFormat="1" ht="15" customHeight="1">
      <c r="A71" s="177">
        <v>62</v>
      </c>
      <c r="B71" s="322"/>
      <c r="C71" s="178">
        <v>1153553</v>
      </c>
      <c r="D71" s="178">
        <v>12318</v>
      </c>
      <c r="E71" s="178">
        <v>7652</v>
      </c>
      <c r="F71" s="178">
        <v>45</v>
      </c>
      <c r="G71" s="178">
        <v>604</v>
      </c>
      <c r="H71" s="178">
        <v>6117</v>
      </c>
      <c r="I71" s="178">
        <v>1361</v>
      </c>
      <c r="J71" s="21">
        <f>SUM(D71-E71)</f>
        <v>4666</v>
      </c>
      <c r="K71" s="292">
        <v>-2608</v>
      </c>
      <c r="L71" s="437">
        <f>1000*D71/$C71</f>
        <v>10.678313003390395</v>
      </c>
      <c r="M71" s="437">
        <v>6.6</v>
      </c>
      <c r="N71" s="437">
        <f>1000*F71/$D71</f>
        <v>3.653190452995616</v>
      </c>
      <c r="O71" s="437">
        <v>46.7</v>
      </c>
      <c r="P71" s="437">
        <f>1000*H71/$C71</f>
        <v>5.302747251318318</v>
      </c>
      <c r="Q71" s="438">
        <v>1.18</v>
      </c>
      <c r="R71" s="437">
        <f t="shared" si="9"/>
        <v>4.044894339488519</v>
      </c>
      <c r="S71" s="317">
        <f t="shared" si="9"/>
        <v>-2.2608410710214444</v>
      </c>
    </row>
    <row r="72" spans="1:19" s="176" customFormat="1" ht="15" customHeight="1">
      <c r="A72" s="177">
        <v>63</v>
      </c>
      <c r="B72" s="322"/>
      <c r="C72" s="178">
        <v>1156012</v>
      </c>
      <c r="D72" s="21">
        <v>12317</v>
      </c>
      <c r="E72" s="21">
        <v>8261</v>
      </c>
      <c r="F72" s="178">
        <v>62</v>
      </c>
      <c r="G72" s="178">
        <v>461</v>
      </c>
      <c r="H72" s="178">
        <v>6092</v>
      </c>
      <c r="I72" s="178">
        <v>1285</v>
      </c>
      <c r="J72" s="21">
        <f>SUM(D72-E72)</f>
        <v>4056</v>
      </c>
      <c r="K72" s="292">
        <v>-1427</v>
      </c>
      <c r="L72" s="437">
        <f>1000*D72/$C72</f>
        <v>10.654733687885592</v>
      </c>
      <c r="M72" s="437">
        <v>7.1</v>
      </c>
      <c r="N72" s="437">
        <f>1000*F72/$D72</f>
        <v>5.033693269464967</v>
      </c>
      <c r="O72" s="437">
        <v>36.1</v>
      </c>
      <c r="P72" s="437">
        <f>1000*H72/$C72</f>
        <v>5.269841489534711</v>
      </c>
      <c r="Q72" s="438">
        <v>1.11</v>
      </c>
      <c r="R72" s="437">
        <f t="shared" si="9"/>
        <v>3.5086140974315145</v>
      </c>
      <c r="S72" s="439">
        <f t="shared" si="9"/>
        <v>-1.234416251734411</v>
      </c>
    </row>
    <row r="73" spans="1:19" s="176" customFormat="1" ht="15" customHeight="1">
      <c r="A73" s="177" t="s">
        <v>81</v>
      </c>
      <c r="B73" s="322"/>
      <c r="C73" s="178">
        <v>1156669</v>
      </c>
      <c r="D73" s="178">
        <v>11684</v>
      </c>
      <c r="E73" s="178">
        <v>8091</v>
      </c>
      <c r="F73" s="178">
        <v>34</v>
      </c>
      <c r="G73" s="178">
        <v>456</v>
      </c>
      <c r="H73" s="178">
        <v>6035</v>
      </c>
      <c r="I73" s="178">
        <v>1275</v>
      </c>
      <c r="J73" s="21">
        <f>SUM(D73-E73)</f>
        <v>3593</v>
      </c>
      <c r="K73" s="292">
        <v>-2731</v>
      </c>
      <c r="L73" s="437">
        <f>1000*D73/$C73</f>
        <v>10.10142054468478</v>
      </c>
      <c r="M73" s="437">
        <v>7</v>
      </c>
      <c r="N73" s="437">
        <f>1000*F73/$D73</f>
        <v>2.909962341663814</v>
      </c>
      <c r="O73" s="437">
        <v>37.6</v>
      </c>
      <c r="P73" s="437">
        <f>1000*H73/$C73</f>
        <v>5.217568725365684</v>
      </c>
      <c r="Q73" s="438">
        <v>1.1</v>
      </c>
      <c r="R73" s="437">
        <f t="shared" si="9"/>
        <v>3.1063337912574815</v>
      </c>
      <c r="S73" s="439">
        <f t="shared" si="9"/>
        <v>-2.361090337858108</v>
      </c>
    </row>
    <row r="74" spans="1:19" s="176" customFormat="1" ht="15" customHeight="1">
      <c r="A74" s="177"/>
      <c r="B74" s="322"/>
      <c r="C74" s="178"/>
      <c r="D74" s="178"/>
      <c r="E74" s="178"/>
      <c r="F74" s="178"/>
      <c r="G74" s="178"/>
      <c r="H74" s="178"/>
      <c r="I74" s="178"/>
      <c r="J74" s="21"/>
      <c r="K74" s="292"/>
      <c r="L74" s="437"/>
      <c r="M74" s="437"/>
      <c r="N74" s="437"/>
      <c r="O74" s="437"/>
      <c r="P74" s="437"/>
      <c r="Q74" s="438"/>
      <c r="R74" s="437" t="s">
        <v>135</v>
      </c>
      <c r="S74" s="439" t="s">
        <v>135</v>
      </c>
    </row>
    <row r="75" spans="1:19" s="176" customFormat="1" ht="15" customHeight="1">
      <c r="A75" s="177">
        <v>2</v>
      </c>
      <c r="B75" s="322" t="s">
        <v>80</v>
      </c>
      <c r="C75" s="178">
        <v>1160066</v>
      </c>
      <c r="D75" s="178">
        <v>11535</v>
      </c>
      <c r="E75" s="178">
        <v>8231</v>
      </c>
      <c r="F75" s="178">
        <v>52</v>
      </c>
      <c r="G75" s="178">
        <v>507</v>
      </c>
      <c r="H75" s="178">
        <v>6052</v>
      </c>
      <c r="I75" s="178">
        <v>1208</v>
      </c>
      <c r="J75" s="21">
        <f>SUM(D75-E75)</f>
        <v>3304</v>
      </c>
      <c r="K75" s="292">
        <v>-1340</v>
      </c>
      <c r="L75" s="437">
        <f>1000*D75/$C75</f>
        <v>9.943399772081934</v>
      </c>
      <c r="M75" s="437">
        <v>7.1</v>
      </c>
      <c r="N75" s="437">
        <f>1000*F75/$D75</f>
        <v>4.508019072388383</v>
      </c>
      <c r="O75" s="437">
        <v>42.1</v>
      </c>
      <c r="P75" s="437">
        <f>1000*H75/$C75</f>
        <v>5.216944553154734</v>
      </c>
      <c r="Q75" s="438">
        <v>1.04</v>
      </c>
      <c r="R75" s="437">
        <f aca="true" t="shared" si="10" ref="R75:S78">1000*J75/$C75</f>
        <v>2.848113814214019</v>
      </c>
      <c r="S75" s="439">
        <f t="shared" si="10"/>
        <v>-1.1551066922054434</v>
      </c>
    </row>
    <row r="76" spans="1:19" s="176" customFormat="1" ht="15" customHeight="1">
      <c r="A76" s="177">
        <v>3</v>
      </c>
      <c r="B76" s="322"/>
      <c r="C76" s="178">
        <v>1161509</v>
      </c>
      <c r="D76" s="178">
        <v>11284</v>
      </c>
      <c r="E76" s="178">
        <v>8516</v>
      </c>
      <c r="F76" s="178">
        <v>58</v>
      </c>
      <c r="G76" s="178">
        <v>445</v>
      </c>
      <c r="H76" s="178">
        <v>6285</v>
      </c>
      <c r="I76" s="178">
        <v>1296</v>
      </c>
      <c r="J76" s="21">
        <f>SUM(D76-E76)</f>
        <v>2768</v>
      </c>
      <c r="K76" s="292">
        <v>-1265</v>
      </c>
      <c r="L76" s="437">
        <f>1000*D76/$C76</f>
        <v>9.714948399022306</v>
      </c>
      <c r="M76" s="437">
        <v>7.3</v>
      </c>
      <c r="N76" s="437">
        <f>1000*F76/$D76</f>
        <v>5.140021269053527</v>
      </c>
      <c r="O76" s="437">
        <v>37.9</v>
      </c>
      <c r="P76" s="437">
        <f>1000*H76/$C76</f>
        <v>5.411064399845373</v>
      </c>
      <c r="Q76" s="438">
        <v>1.11</v>
      </c>
      <c r="R76" s="437">
        <f t="shared" si="10"/>
        <v>2.383106803305011</v>
      </c>
      <c r="S76" s="439">
        <f t="shared" si="10"/>
        <v>-1.0891004718861412</v>
      </c>
    </row>
    <row r="77" spans="1:19" s="176" customFormat="1" ht="15" customHeight="1">
      <c r="A77" s="177">
        <v>4</v>
      </c>
      <c r="B77" s="322"/>
      <c r="C77" s="178">
        <v>1163645</v>
      </c>
      <c r="D77" s="178">
        <v>11401</v>
      </c>
      <c r="E77" s="178">
        <v>8641</v>
      </c>
      <c r="F77" s="178">
        <v>52</v>
      </c>
      <c r="G77" s="178">
        <v>408</v>
      </c>
      <c r="H77" s="178">
        <v>6230</v>
      </c>
      <c r="I77" s="178">
        <v>1352</v>
      </c>
      <c r="J77" s="21">
        <f>SUM(D77-E77)</f>
        <v>2760</v>
      </c>
      <c r="K77" s="292">
        <v>-166</v>
      </c>
      <c r="L77" s="437">
        <f>1000*D77/$C77</f>
        <v>9.797661657979882</v>
      </c>
      <c r="M77" s="437">
        <v>7.4</v>
      </c>
      <c r="N77" s="437">
        <f>1000*F77/$D77</f>
        <v>4.561003420752566</v>
      </c>
      <c r="O77" s="437">
        <v>34.5</v>
      </c>
      <c r="P77" s="437">
        <f>1000*H77/$C77</f>
        <v>5.353866514271965</v>
      </c>
      <c r="Q77" s="438">
        <v>1.16</v>
      </c>
      <c r="R77" s="437">
        <f t="shared" si="10"/>
        <v>2.371857396370886</v>
      </c>
      <c r="S77" s="439">
        <f t="shared" si="10"/>
        <v>-0.1426551912310026</v>
      </c>
    </row>
    <row r="78" spans="1:19" s="367" customFormat="1" ht="15" customHeight="1">
      <c r="A78" s="363">
        <v>5</v>
      </c>
      <c r="B78" s="364"/>
      <c r="C78" s="365">
        <v>1165426</v>
      </c>
      <c r="D78" s="365">
        <v>11002</v>
      </c>
      <c r="E78" s="365">
        <v>8911</v>
      </c>
      <c r="F78" s="365">
        <v>55</v>
      </c>
      <c r="G78" s="365">
        <v>347</v>
      </c>
      <c r="H78" s="365">
        <v>6718</v>
      </c>
      <c r="I78" s="365">
        <v>1403</v>
      </c>
      <c r="J78" s="365">
        <f>SUM(D78-E78)</f>
        <v>2091</v>
      </c>
      <c r="K78" s="366">
        <v>-199</v>
      </c>
      <c r="L78" s="440">
        <f>1000*D78/$C78</f>
        <v>9.440324825428641</v>
      </c>
      <c r="M78" s="440">
        <v>7.6</v>
      </c>
      <c r="N78" s="440">
        <f>1000*F78/$D78</f>
        <v>4.999091074350118</v>
      </c>
      <c r="O78" s="440">
        <v>30.6</v>
      </c>
      <c r="P78" s="440">
        <f>1000*H78/$C78</f>
        <v>5.7644157587011104</v>
      </c>
      <c r="Q78" s="441">
        <v>1.2</v>
      </c>
      <c r="R78" s="440">
        <f t="shared" si="10"/>
        <v>1.7941937111408188</v>
      </c>
      <c r="S78" s="442">
        <f t="shared" si="10"/>
        <v>-0.170753012203263</v>
      </c>
    </row>
    <row r="79" spans="1:19" ht="15" customHeight="1">
      <c r="A79" s="185"/>
      <c r="B79" s="325"/>
      <c r="C79" s="52"/>
      <c r="D79" s="52"/>
      <c r="E79" s="52"/>
      <c r="F79" s="52"/>
      <c r="G79" s="52"/>
      <c r="H79" s="52"/>
      <c r="I79" s="52"/>
      <c r="J79" s="326"/>
      <c r="K79" s="330"/>
      <c r="L79" s="186"/>
      <c r="M79" s="186"/>
      <c r="N79" s="186"/>
      <c r="O79" s="186"/>
      <c r="P79" s="186"/>
      <c r="Q79" s="187"/>
      <c r="R79" s="186"/>
      <c r="S79" s="188"/>
    </row>
    <row r="80" spans="1:19" ht="15" customHeight="1">
      <c r="A80" s="394" t="s">
        <v>359</v>
      </c>
      <c r="S80" s="190"/>
    </row>
    <row r="81" spans="1:19" ht="15" customHeight="1">
      <c r="A81" s="394" t="s">
        <v>211</v>
      </c>
      <c r="S81" s="190"/>
    </row>
    <row r="82" spans="1:19" ht="15" customHeight="1">
      <c r="A82" s="189" t="s">
        <v>134</v>
      </c>
      <c r="S82" s="190"/>
    </row>
    <row r="83" ht="15" customHeight="1">
      <c r="S83" s="190"/>
    </row>
    <row r="84" ht="15" customHeight="1">
      <c r="S84" s="190"/>
    </row>
    <row r="85" ht="14.25">
      <c r="S85" s="190"/>
    </row>
    <row r="86" ht="14.25">
      <c r="S86" s="190"/>
    </row>
    <row r="87" spans="7:19" ht="14.25">
      <c r="G87" s="394" t="s">
        <v>358</v>
      </c>
      <c r="S87" s="190"/>
    </row>
    <row r="88" ht="14.25">
      <c r="S88" s="190"/>
    </row>
    <row r="89" ht="14.25">
      <c r="S89" s="190"/>
    </row>
    <row r="90" ht="14.25">
      <c r="S90" s="190"/>
    </row>
    <row r="91" ht="14.25">
      <c r="S91" s="190"/>
    </row>
    <row r="92" ht="14.25">
      <c r="S92" s="190"/>
    </row>
    <row r="93" ht="14.25">
      <c r="S93" s="190"/>
    </row>
    <row r="94" ht="14.25">
      <c r="S94" s="190"/>
    </row>
    <row r="95" ht="14.25">
      <c r="S95" s="190"/>
    </row>
    <row r="96" ht="14.25">
      <c r="S96" s="190"/>
    </row>
    <row r="97" ht="14.25">
      <c r="S97" s="190"/>
    </row>
    <row r="98" ht="14.25">
      <c r="S98" s="190"/>
    </row>
    <row r="99" ht="14.25">
      <c r="S99" s="190"/>
    </row>
    <row r="100" ht="14.25">
      <c r="S100" s="190"/>
    </row>
    <row r="101" ht="14.25">
      <c r="S101" s="190"/>
    </row>
    <row r="102" ht="14.25">
      <c r="S102" s="190"/>
    </row>
    <row r="103" ht="14.25">
      <c r="S103" s="190"/>
    </row>
    <row r="104" ht="14.25">
      <c r="S104" s="190"/>
    </row>
    <row r="105" ht="14.25">
      <c r="S105" s="190"/>
    </row>
    <row r="106" ht="14.25">
      <c r="S106" s="190"/>
    </row>
    <row r="107" ht="14.25">
      <c r="S107" s="190"/>
    </row>
    <row r="108" ht="14.25">
      <c r="S108" s="190"/>
    </row>
    <row r="109" ht="14.25">
      <c r="S109" s="190"/>
    </row>
    <row r="110" ht="14.25">
      <c r="S110" s="190"/>
    </row>
    <row r="111" ht="14.25">
      <c r="S111" s="190"/>
    </row>
    <row r="112" ht="14.25">
      <c r="S112" s="190"/>
    </row>
    <row r="113" ht="14.25">
      <c r="S113" s="190"/>
    </row>
    <row r="114" ht="14.25">
      <c r="S114" s="190"/>
    </row>
    <row r="115" ht="14.25">
      <c r="S115" s="190"/>
    </row>
    <row r="116" ht="14.25">
      <c r="S116" s="190"/>
    </row>
    <row r="117" ht="14.25">
      <c r="S117" s="190"/>
    </row>
    <row r="118" ht="14.25">
      <c r="S118" s="190"/>
    </row>
    <row r="119" ht="14.25">
      <c r="S119" s="190"/>
    </row>
    <row r="120" ht="14.25">
      <c r="S120" s="190"/>
    </row>
    <row r="121" ht="14.25">
      <c r="S121" s="190"/>
    </row>
    <row r="122" ht="14.25">
      <c r="S122" s="190"/>
    </row>
    <row r="123" ht="14.25">
      <c r="S123" s="190"/>
    </row>
    <row r="124" ht="14.25">
      <c r="S124" s="190"/>
    </row>
    <row r="125" ht="14.25">
      <c r="S125" s="190"/>
    </row>
    <row r="126" ht="14.25">
      <c r="S126" s="190"/>
    </row>
    <row r="127" ht="14.25">
      <c r="S127" s="190"/>
    </row>
    <row r="128" ht="14.25">
      <c r="S128" s="190"/>
    </row>
    <row r="129" ht="14.25">
      <c r="S129" s="190"/>
    </row>
    <row r="130" ht="14.25">
      <c r="S130" s="190"/>
    </row>
    <row r="131" ht="14.25">
      <c r="S131" s="190"/>
    </row>
    <row r="132" ht="14.25">
      <c r="S132" s="190"/>
    </row>
    <row r="133" ht="14.25">
      <c r="S133" s="190"/>
    </row>
    <row r="134" ht="14.25">
      <c r="S134" s="190"/>
    </row>
    <row r="135" ht="14.25">
      <c r="S135" s="190"/>
    </row>
    <row r="136" ht="14.25">
      <c r="S136" s="190"/>
    </row>
    <row r="137" ht="14.25">
      <c r="S137" s="190"/>
    </row>
    <row r="138" ht="14.25">
      <c r="S138" s="190"/>
    </row>
    <row r="139" ht="14.25">
      <c r="S139" s="190"/>
    </row>
    <row r="140" ht="14.25">
      <c r="S140" s="190"/>
    </row>
    <row r="141" ht="14.25">
      <c r="S141" s="190"/>
    </row>
    <row r="142" ht="14.25">
      <c r="S142" s="190"/>
    </row>
    <row r="143" ht="14.25">
      <c r="S143" s="190"/>
    </row>
    <row r="144" ht="14.25">
      <c r="S144" s="190"/>
    </row>
    <row r="145" ht="14.25">
      <c r="S145" s="190"/>
    </row>
    <row r="146" ht="14.25">
      <c r="S146" s="190"/>
    </row>
    <row r="147" ht="14.25">
      <c r="S147" s="190"/>
    </row>
    <row r="148" ht="14.25">
      <c r="S148" s="190"/>
    </row>
    <row r="149" ht="14.25">
      <c r="S149" s="190"/>
    </row>
    <row r="150" ht="14.25">
      <c r="S150" s="190"/>
    </row>
    <row r="151" ht="14.25">
      <c r="S151" s="190"/>
    </row>
    <row r="152" ht="14.25">
      <c r="S152" s="190"/>
    </row>
    <row r="153" ht="14.25">
      <c r="S153" s="190"/>
    </row>
    <row r="154" ht="14.25">
      <c r="S154" s="190"/>
    </row>
    <row r="155" ht="14.25">
      <c r="S155" s="190"/>
    </row>
    <row r="156" ht="14.25">
      <c r="S156" s="190"/>
    </row>
    <row r="157" ht="14.25">
      <c r="S157" s="190"/>
    </row>
    <row r="158" ht="14.25">
      <c r="S158" s="190"/>
    </row>
    <row r="159" ht="14.25">
      <c r="S159" s="190"/>
    </row>
    <row r="160" ht="14.25">
      <c r="S160" s="190"/>
    </row>
    <row r="161" ht="14.25">
      <c r="S161" s="190"/>
    </row>
    <row r="162" ht="14.25">
      <c r="S162" s="190"/>
    </row>
    <row r="163" ht="14.25">
      <c r="S163" s="190"/>
    </row>
    <row r="164" ht="14.25">
      <c r="S164" s="190"/>
    </row>
    <row r="165" ht="14.25">
      <c r="S165" s="190"/>
    </row>
    <row r="166" ht="14.25">
      <c r="S166" s="190"/>
    </row>
    <row r="167" ht="14.25">
      <c r="S167" s="190"/>
    </row>
    <row r="168" ht="14.25">
      <c r="S168" s="190"/>
    </row>
    <row r="169" ht="14.25">
      <c r="S169" s="190"/>
    </row>
    <row r="170" ht="14.25">
      <c r="S170" s="190"/>
    </row>
    <row r="171" ht="14.25">
      <c r="S171" s="190"/>
    </row>
    <row r="172" ht="14.25">
      <c r="S172" s="190"/>
    </row>
    <row r="173" ht="14.25">
      <c r="S173" s="190"/>
    </row>
    <row r="174" ht="14.25">
      <c r="S174" s="190"/>
    </row>
    <row r="175" ht="14.25">
      <c r="S175" s="190"/>
    </row>
    <row r="176" ht="14.25">
      <c r="S176" s="190"/>
    </row>
    <row r="177" ht="14.25">
      <c r="S177" s="190"/>
    </row>
    <row r="178" ht="14.25">
      <c r="S178" s="190"/>
    </row>
    <row r="179" ht="14.25">
      <c r="S179" s="190"/>
    </row>
    <row r="180" ht="14.25">
      <c r="S180" s="190"/>
    </row>
    <row r="181" ht="14.25">
      <c r="S181" s="190"/>
    </row>
    <row r="182" ht="14.25">
      <c r="S182" s="190"/>
    </row>
    <row r="183" ht="14.25">
      <c r="S183" s="190"/>
    </row>
    <row r="184" ht="14.25">
      <c r="S184" s="190"/>
    </row>
    <row r="185" ht="14.25">
      <c r="S185" s="190"/>
    </row>
    <row r="186" ht="14.25">
      <c r="S186" s="190"/>
    </row>
    <row r="187" ht="14.25">
      <c r="S187" s="190"/>
    </row>
    <row r="188" ht="14.25">
      <c r="S188" s="190"/>
    </row>
    <row r="189" ht="14.25">
      <c r="S189" s="190"/>
    </row>
    <row r="190" ht="14.25">
      <c r="S190" s="190"/>
    </row>
    <row r="191" ht="14.25">
      <c r="S191" s="190"/>
    </row>
    <row r="192" ht="14.25">
      <c r="S192" s="190"/>
    </row>
    <row r="193" ht="14.25">
      <c r="S193" s="190"/>
    </row>
    <row r="194" ht="14.25">
      <c r="S194" s="190"/>
    </row>
    <row r="195" ht="14.25">
      <c r="S195" s="190"/>
    </row>
    <row r="196" ht="14.25">
      <c r="S196" s="190"/>
    </row>
    <row r="197" ht="14.25">
      <c r="S197" s="190"/>
    </row>
  </sheetData>
  <sheetProtection/>
  <mergeCells count="19"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  <mergeCell ref="K5:K7"/>
    <mergeCell ref="L5:L7"/>
    <mergeCell ref="M5:M7"/>
    <mergeCell ref="N5:N7"/>
    <mergeCell ref="S5:S7"/>
    <mergeCell ref="O5:O7"/>
    <mergeCell ref="P5:P7"/>
    <mergeCell ref="Q5:Q7"/>
    <mergeCell ref="R5:R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75" zoomScaleNormal="75" zoomScalePageLayoutView="0" workbookViewId="0" topLeftCell="A1">
      <selection activeCell="A3" sqref="A3:S3"/>
    </sheetView>
  </sheetViews>
  <sheetFormatPr defaultColWidth="10.59765625" defaultRowHeight="15"/>
  <cols>
    <col min="1" max="1" width="2.59765625" style="289" customWidth="1"/>
    <col min="2" max="2" width="13.3984375" style="289" customWidth="1"/>
    <col min="3" max="3" width="11.8984375" style="289" customWidth="1"/>
    <col min="4" max="11" width="13.09765625" style="289" customWidth="1"/>
    <col min="12" max="16" width="13.09765625" style="306" customWidth="1"/>
    <col min="17" max="17" width="13.09765625" style="316" customWidth="1"/>
    <col min="18" max="19" width="13.09765625" style="306" customWidth="1"/>
    <col min="20" max="16384" width="10.59765625" style="289" customWidth="1"/>
  </cols>
  <sheetData>
    <row r="1" spans="1:19" s="278" customFormat="1" ht="19.5" customHeight="1">
      <c r="A1" s="277" t="s">
        <v>203</v>
      </c>
      <c r="L1" s="299"/>
      <c r="M1" s="299"/>
      <c r="N1" s="299"/>
      <c r="O1" s="299"/>
      <c r="P1" s="299"/>
      <c r="Q1" s="310"/>
      <c r="R1" s="299"/>
      <c r="S1" s="300" t="s">
        <v>204</v>
      </c>
    </row>
    <row r="2" spans="1:19" s="279" customFormat="1" ht="19.5" customHeight="1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</row>
    <row r="3" spans="1:19" s="279" customFormat="1" ht="19.5" customHeight="1">
      <c r="A3" s="540" t="s">
        <v>371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</row>
    <row r="4" spans="1:19" s="279" customFormat="1" ht="19.5" customHeight="1" thickBot="1">
      <c r="A4" s="280"/>
      <c r="C4" s="281"/>
      <c r="D4" s="281"/>
      <c r="E4" s="281"/>
      <c r="F4" s="281"/>
      <c r="G4" s="281"/>
      <c r="H4" s="281"/>
      <c r="I4" s="281"/>
      <c r="J4" s="281"/>
      <c r="K4" s="281"/>
      <c r="L4" s="301"/>
      <c r="M4" s="301"/>
      <c r="N4" s="301"/>
      <c r="O4" s="301"/>
      <c r="P4" s="301"/>
      <c r="Q4" s="311"/>
      <c r="R4" s="301"/>
      <c r="S4" s="302" t="s">
        <v>205</v>
      </c>
    </row>
    <row r="5" spans="1:19" s="279" customFormat="1" ht="15" customHeight="1">
      <c r="A5" s="551" t="s">
        <v>82</v>
      </c>
      <c r="B5" s="552"/>
      <c r="C5" s="543" t="s">
        <v>109</v>
      </c>
      <c r="D5" s="543" t="s">
        <v>83</v>
      </c>
      <c r="E5" s="557" t="s">
        <v>84</v>
      </c>
      <c r="F5" s="283"/>
      <c r="G5" s="543" t="s">
        <v>85</v>
      </c>
      <c r="H5" s="543" t="s">
        <v>86</v>
      </c>
      <c r="I5" s="543" t="s">
        <v>87</v>
      </c>
      <c r="J5" s="543" t="s">
        <v>88</v>
      </c>
      <c r="K5" s="543" t="s">
        <v>89</v>
      </c>
      <c r="L5" s="547" t="s">
        <v>90</v>
      </c>
      <c r="M5" s="547" t="s">
        <v>91</v>
      </c>
      <c r="N5" s="547" t="s">
        <v>92</v>
      </c>
      <c r="O5" s="547" t="s">
        <v>93</v>
      </c>
      <c r="P5" s="547" t="s">
        <v>94</v>
      </c>
      <c r="Q5" s="544" t="s">
        <v>95</v>
      </c>
      <c r="R5" s="547" t="s">
        <v>149</v>
      </c>
      <c r="S5" s="560" t="s">
        <v>150</v>
      </c>
    </row>
    <row r="6" spans="1:19" s="279" customFormat="1" ht="15" customHeight="1">
      <c r="A6" s="553"/>
      <c r="B6" s="554"/>
      <c r="C6" s="512"/>
      <c r="D6" s="512"/>
      <c r="E6" s="558"/>
      <c r="F6" s="284" t="s">
        <v>151</v>
      </c>
      <c r="G6" s="512"/>
      <c r="H6" s="512"/>
      <c r="I6" s="512"/>
      <c r="J6" s="512"/>
      <c r="K6" s="512"/>
      <c r="L6" s="548"/>
      <c r="M6" s="548"/>
      <c r="N6" s="548"/>
      <c r="O6" s="548"/>
      <c r="P6" s="548"/>
      <c r="Q6" s="545"/>
      <c r="R6" s="548"/>
      <c r="S6" s="561"/>
    </row>
    <row r="7" spans="1:19" s="279" customFormat="1" ht="15" customHeight="1">
      <c r="A7" s="555"/>
      <c r="B7" s="556"/>
      <c r="C7" s="513"/>
      <c r="D7" s="513"/>
      <c r="E7" s="559"/>
      <c r="F7" s="285" t="s">
        <v>96</v>
      </c>
      <c r="G7" s="513"/>
      <c r="H7" s="513"/>
      <c r="I7" s="513"/>
      <c r="J7" s="513"/>
      <c r="K7" s="513"/>
      <c r="L7" s="549"/>
      <c r="M7" s="549"/>
      <c r="N7" s="549"/>
      <c r="O7" s="549"/>
      <c r="P7" s="549"/>
      <c r="Q7" s="546"/>
      <c r="R7" s="549"/>
      <c r="S7" s="562"/>
    </row>
    <row r="8" spans="1:19" s="279" customFormat="1" ht="15" customHeight="1">
      <c r="A8" s="286"/>
      <c r="B8" s="287"/>
      <c r="C8" s="286"/>
      <c r="D8" s="286"/>
      <c r="E8" s="286"/>
      <c r="F8" s="288"/>
      <c r="G8" s="286"/>
      <c r="H8" s="282" t="s">
        <v>79</v>
      </c>
      <c r="I8" s="282" t="s">
        <v>79</v>
      </c>
      <c r="J8" s="286"/>
      <c r="K8" s="288"/>
      <c r="L8" s="304"/>
      <c r="M8" s="305"/>
      <c r="N8" s="305"/>
      <c r="O8" s="305"/>
      <c r="P8" s="302" t="s">
        <v>97</v>
      </c>
      <c r="Q8" s="312" t="s">
        <v>97</v>
      </c>
      <c r="R8" s="303"/>
      <c r="S8" s="303"/>
    </row>
    <row r="9" spans="1:19" s="368" customFormat="1" ht="15" customHeight="1">
      <c r="A9" s="541" t="s">
        <v>98</v>
      </c>
      <c r="B9" s="542"/>
      <c r="C9" s="443">
        <f>SUM(C11:C20,C23,C29,C39,C46,C52,C60,C66)</f>
        <v>1165426</v>
      </c>
      <c r="D9" s="443">
        <f>SUM(D11:D20,D23,D29,D39,D46,D52,D60,D66)</f>
        <v>11002</v>
      </c>
      <c r="E9" s="443">
        <f aca="true" t="shared" si="0" ref="E9:K9">SUM(E11:E20,E23,E29,E39,E46,E52,E60,E66)</f>
        <v>8911</v>
      </c>
      <c r="F9" s="340">
        <f t="shared" si="0"/>
        <v>55</v>
      </c>
      <c r="G9" s="340">
        <f t="shared" si="0"/>
        <v>347</v>
      </c>
      <c r="H9" s="443">
        <f t="shared" si="0"/>
        <v>6718</v>
      </c>
      <c r="I9" s="340">
        <f t="shared" si="0"/>
        <v>1403</v>
      </c>
      <c r="J9" s="366">
        <f t="shared" si="0"/>
        <v>2091</v>
      </c>
      <c r="K9" s="443">
        <f t="shared" si="0"/>
        <v>-199</v>
      </c>
      <c r="L9" s="378">
        <f>1000*D9/C9</f>
        <v>9.440324825428641</v>
      </c>
      <c r="M9" s="378">
        <f>1000*E9/C9</f>
        <v>7.646131114287822</v>
      </c>
      <c r="N9" s="378">
        <f>1000*F9/D9</f>
        <v>4.999091074350118</v>
      </c>
      <c r="O9" s="378">
        <f>1000*G9/(D9+G9)</f>
        <v>30.57538109084501</v>
      </c>
      <c r="P9" s="378">
        <f>1000*H9/C9</f>
        <v>5.7644157587011104</v>
      </c>
      <c r="Q9" s="379">
        <f>1000*I9/C9</f>
        <v>1.2038516387998894</v>
      </c>
      <c r="R9" s="378">
        <f>1000*J9/C9</f>
        <v>1.7941937111408188</v>
      </c>
      <c r="S9" s="378">
        <f>100*K9/C9</f>
        <v>-0.0170753012203263</v>
      </c>
    </row>
    <row r="10" spans="1:19" s="368" customFormat="1" ht="15" customHeight="1">
      <c r="A10" s="369"/>
      <c r="B10" s="370"/>
      <c r="C10" s="371"/>
      <c r="D10" s="371"/>
      <c r="E10" s="371"/>
      <c r="F10" s="372"/>
      <c r="G10" s="372"/>
      <c r="H10" s="371"/>
      <c r="I10" s="372"/>
      <c r="J10" s="373" t="s">
        <v>135</v>
      </c>
      <c r="K10" s="373"/>
      <c r="L10" s="374" t="s">
        <v>135</v>
      </c>
      <c r="M10" s="374" t="s">
        <v>135</v>
      </c>
      <c r="N10" s="374" t="s">
        <v>135</v>
      </c>
      <c r="O10" s="374" t="s">
        <v>135</v>
      </c>
      <c r="P10" s="374" t="s">
        <v>135</v>
      </c>
      <c r="Q10" s="375" t="s">
        <v>135</v>
      </c>
      <c r="R10" s="374" t="s">
        <v>135</v>
      </c>
      <c r="S10" s="374" t="s">
        <v>135</v>
      </c>
    </row>
    <row r="11" spans="1:19" s="380" customFormat="1" ht="15" customHeight="1">
      <c r="A11" s="541" t="s">
        <v>18</v>
      </c>
      <c r="B11" s="542"/>
      <c r="C11" s="376">
        <v>443724</v>
      </c>
      <c r="D11" s="376">
        <v>4465</v>
      </c>
      <c r="E11" s="376">
        <v>2942</v>
      </c>
      <c r="F11" s="377">
        <v>21</v>
      </c>
      <c r="G11" s="377">
        <v>147</v>
      </c>
      <c r="H11" s="376">
        <v>2932</v>
      </c>
      <c r="I11" s="377">
        <v>570</v>
      </c>
      <c r="J11" s="366">
        <v>1523</v>
      </c>
      <c r="K11" s="376">
        <v>-529</v>
      </c>
      <c r="L11" s="378">
        <v>10.1</v>
      </c>
      <c r="M11" s="378">
        <v>6.6</v>
      </c>
      <c r="N11" s="378">
        <v>4.7</v>
      </c>
      <c r="O11" s="378">
        <v>31.9</v>
      </c>
      <c r="P11" s="378">
        <v>6.6</v>
      </c>
      <c r="Q11" s="379">
        <v>1.28</v>
      </c>
      <c r="R11" s="378">
        <v>3.4</v>
      </c>
      <c r="S11" s="378">
        <v>-0.1</v>
      </c>
    </row>
    <row r="12" spans="1:19" s="380" customFormat="1" ht="15" customHeight="1">
      <c r="A12" s="541" t="s">
        <v>19</v>
      </c>
      <c r="B12" s="542"/>
      <c r="C12" s="376">
        <v>49662</v>
      </c>
      <c r="D12" s="376">
        <v>466</v>
      </c>
      <c r="E12" s="376">
        <v>407</v>
      </c>
      <c r="F12" s="377">
        <v>3</v>
      </c>
      <c r="G12" s="377">
        <v>16</v>
      </c>
      <c r="H12" s="376">
        <v>263</v>
      </c>
      <c r="I12" s="377">
        <v>57</v>
      </c>
      <c r="J12" s="366">
        <v>59</v>
      </c>
      <c r="K12" s="376">
        <v>-220</v>
      </c>
      <c r="L12" s="378">
        <v>9.4</v>
      </c>
      <c r="M12" s="378">
        <v>8.2</v>
      </c>
      <c r="N12" s="378">
        <v>6.4</v>
      </c>
      <c r="O12" s="378">
        <v>33.2</v>
      </c>
      <c r="P12" s="378">
        <v>5.3</v>
      </c>
      <c r="Q12" s="379">
        <v>1.15</v>
      </c>
      <c r="R12" s="378">
        <v>1.2</v>
      </c>
      <c r="S12" s="378">
        <v>-0.4</v>
      </c>
    </row>
    <row r="13" spans="1:19" s="380" customFormat="1" ht="15" customHeight="1">
      <c r="A13" s="541" t="s">
        <v>20</v>
      </c>
      <c r="B13" s="542"/>
      <c r="C13" s="376">
        <v>106043</v>
      </c>
      <c r="D13" s="376">
        <v>1087</v>
      </c>
      <c r="E13" s="376">
        <v>861</v>
      </c>
      <c r="F13" s="377">
        <v>8</v>
      </c>
      <c r="G13" s="377">
        <v>36</v>
      </c>
      <c r="H13" s="376">
        <v>679</v>
      </c>
      <c r="I13" s="377">
        <v>149</v>
      </c>
      <c r="J13" s="366">
        <v>226</v>
      </c>
      <c r="K13" s="389">
        <v>-62</v>
      </c>
      <c r="L13" s="378">
        <v>10.3</v>
      </c>
      <c r="M13" s="378">
        <v>8.1</v>
      </c>
      <c r="N13" s="378">
        <v>7.4</v>
      </c>
      <c r="O13" s="378">
        <v>32.1</v>
      </c>
      <c r="P13" s="378">
        <v>6.4</v>
      </c>
      <c r="Q13" s="379">
        <v>1.41</v>
      </c>
      <c r="R13" s="378">
        <v>2.1</v>
      </c>
      <c r="S13" s="378">
        <v>-0.1</v>
      </c>
    </row>
    <row r="14" spans="1:19" s="380" customFormat="1" ht="15" customHeight="1">
      <c r="A14" s="541" t="s">
        <v>21</v>
      </c>
      <c r="B14" s="542"/>
      <c r="C14" s="376">
        <v>29068</v>
      </c>
      <c r="D14" s="376">
        <v>234</v>
      </c>
      <c r="E14" s="376">
        <v>327</v>
      </c>
      <c r="F14" s="377">
        <v>3</v>
      </c>
      <c r="G14" s="377">
        <v>10</v>
      </c>
      <c r="H14" s="376">
        <v>122</v>
      </c>
      <c r="I14" s="377">
        <v>27</v>
      </c>
      <c r="J14" s="366">
        <v>-93</v>
      </c>
      <c r="K14" s="376">
        <v>-205</v>
      </c>
      <c r="L14" s="378">
        <v>8.1</v>
      </c>
      <c r="M14" s="378">
        <v>11.2</v>
      </c>
      <c r="N14" s="378">
        <v>12.8</v>
      </c>
      <c r="O14" s="378">
        <v>41</v>
      </c>
      <c r="P14" s="378">
        <v>4.2</v>
      </c>
      <c r="Q14" s="379">
        <v>0.93</v>
      </c>
      <c r="R14" s="378">
        <v>-3.2</v>
      </c>
      <c r="S14" s="378">
        <v>-0.7</v>
      </c>
    </row>
    <row r="15" spans="1:19" s="380" customFormat="1" ht="15" customHeight="1">
      <c r="A15" s="541" t="s">
        <v>22</v>
      </c>
      <c r="B15" s="542"/>
      <c r="C15" s="376">
        <v>22076</v>
      </c>
      <c r="D15" s="376">
        <v>138</v>
      </c>
      <c r="E15" s="376">
        <v>299</v>
      </c>
      <c r="F15" s="377">
        <v>1</v>
      </c>
      <c r="G15" s="377">
        <v>9</v>
      </c>
      <c r="H15" s="376">
        <v>85</v>
      </c>
      <c r="I15" s="377">
        <v>11</v>
      </c>
      <c r="J15" s="366">
        <v>-161</v>
      </c>
      <c r="K15" s="376">
        <v>-267</v>
      </c>
      <c r="L15" s="378">
        <v>6.3</v>
      </c>
      <c r="M15" s="378">
        <v>13.5</v>
      </c>
      <c r="N15" s="378">
        <v>7.2</v>
      </c>
      <c r="O15" s="378">
        <v>61.2</v>
      </c>
      <c r="P15" s="378">
        <v>3.9</v>
      </c>
      <c r="Q15" s="379">
        <v>0.5</v>
      </c>
      <c r="R15" s="378">
        <v>-7.3</v>
      </c>
      <c r="S15" s="378">
        <v>-1.2</v>
      </c>
    </row>
    <row r="16" spans="1:19" s="380" customFormat="1" ht="15" customHeight="1">
      <c r="A16" s="541" t="s">
        <v>23</v>
      </c>
      <c r="B16" s="542"/>
      <c r="C16" s="376">
        <v>68857</v>
      </c>
      <c r="D16" s="376">
        <v>597</v>
      </c>
      <c r="E16" s="376">
        <v>547</v>
      </c>
      <c r="F16" s="377">
        <v>2</v>
      </c>
      <c r="G16" s="377">
        <v>33</v>
      </c>
      <c r="H16" s="376">
        <v>398</v>
      </c>
      <c r="I16" s="377">
        <v>132</v>
      </c>
      <c r="J16" s="366">
        <v>50</v>
      </c>
      <c r="K16" s="389">
        <v>-38</v>
      </c>
      <c r="L16" s="378">
        <v>8.7</v>
      </c>
      <c r="M16" s="378">
        <v>7.9</v>
      </c>
      <c r="N16" s="378">
        <v>3.4</v>
      </c>
      <c r="O16" s="378">
        <v>52.4</v>
      </c>
      <c r="P16" s="378">
        <v>5.8</v>
      </c>
      <c r="Q16" s="379">
        <v>1.92</v>
      </c>
      <c r="R16" s="378">
        <v>0.7</v>
      </c>
      <c r="S16" s="378">
        <v>-0.1</v>
      </c>
    </row>
    <row r="17" spans="1:19" s="380" customFormat="1" ht="15" customHeight="1">
      <c r="A17" s="541" t="s">
        <v>24</v>
      </c>
      <c r="B17" s="542"/>
      <c r="C17" s="376">
        <v>26767</v>
      </c>
      <c r="D17" s="376">
        <v>220</v>
      </c>
      <c r="E17" s="376">
        <v>258</v>
      </c>
      <c r="F17" s="377">
        <v>1</v>
      </c>
      <c r="G17" s="377" t="s">
        <v>347</v>
      </c>
      <c r="H17" s="376">
        <v>147</v>
      </c>
      <c r="I17" s="377">
        <v>21</v>
      </c>
      <c r="J17" s="366">
        <v>-38</v>
      </c>
      <c r="K17" s="376">
        <v>-315</v>
      </c>
      <c r="L17" s="378">
        <v>8.2</v>
      </c>
      <c r="M17" s="378">
        <v>9.6</v>
      </c>
      <c r="N17" s="378">
        <v>4.5</v>
      </c>
      <c r="O17" s="378" t="s">
        <v>347</v>
      </c>
      <c r="P17" s="378">
        <v>5.5</v>
      </c>
      <c r="Q17" s="379">
        <v>0.78</v>
      </c>
      <c r="R17" s="378">
        <v>-1.4</v>
      </c>
      <c r="S17" s="378">
        <v>-1.2</v>
      </c>
    </row>
    <row r="18" spans="1:19" s="380" customFormat="1" ht="15" customHeight="1">
      <c r="A18" s="541" t="s">
        <v>25</v>
      </c>
      <c r="B18" s="542"/>
      <c r="C18" s="376">
        <v>61222</v>
      </c>
      <c r="D18" s="376">
        <v>579</v>
      </c>
      <c r="E18" s="376">
        <v>375</v>
      </c>
      <c r="F18" s="377">
        <v>2</v>
      </c>
      <c r="G18" s="377">
        <v>18</v>
      </c>
      <c r="H18" s="376">
        <v>286</v>
      </c>
      <c r="I18" s="377">
        <v>73</v>
      </c>
      <c r="J18" s="366">
        <v>204</v>
      </c>
      <c r="K18" s="376">
        <v>930</v>
      </c>
      <c r="L18" s="378">
        <v>9.5</v>
      </c>
      <c r="M18" s="378">
        <v>6.1</v>
      </c>
      <c r="N18" s="378">
        <v>3.5</v>
      </c>
      <c r="O18" s="378">
        <v>30.2</v>
      </c>
      <c r="P18" s="378">
        <v>4.7</v>
      </c>
      <c r="Q18" s="379">
        <v>1.19</v>
      </c>
      <c r="R18" s="378">
        <v>3.3</v>
      </c>
      <c r="S18" s="378">
        <v>1.5</v>
      </c>
    </row>
    <row r="19" spans="1:19" s="368" customFormat="1" ht="15" customHeight="1">
      <c r="A19" s="369"/>
      <c r="B19" s="370"/>
      <c r="C19" s="371"/>
      <c r="D19" s="371"/>
      <c r="E19" s="371"/>
      <c r="F19" s="372"/>
      <c r="G19" s="372"/>
      <c r="H19" s="371"/>
      <c r="I19" s="372"/>
      <c r="J19" s="373" t="s">
        <v>135</v>
      </c>
      <c r="K19" s="373"/>
      <c r="L19" s="374" t="s">
        <v>135</v>
      </c>
      <c r="M19" s="374" t="s">
        <v>135</v>
      </c>
      <c r="N19" s="374" t="s">
        <v>135</v>
      </c>
      <c r="O19" s="374" t="s">
        <v>135</v>
      </c>
      <c r="P19" s="374" t="s">
        <v>135</v>
      </c>
      <c r="Q19" s="375" t="s">
        <v>135</v>
      </c>
      <c r="R19" s="374" t="s">
        <v>135</v>
      </c>
      <c r="S19" s="374" t="s">
        <v>135</v>
      </c>
    </row>
    <row r="20" spans="1:19" s="368" customFormat="1" ht="15" customHeight="1">
      <c r="A20" s="541" t="s">
        <v>26</v>
      </c>
      <c r="B20" s="542"/>
      <c r="C20" s="443">
        <f>SUM(C21)</f>
        <v>11138</v>
      </c>
      <c r="D20" s="443">
        <f>SUM(D21)</f>
        <v>97</v>
      </c>
      <c r="E20" s="443">
        <f>SUM(E21)</f>
        <v>119</v>
      </c>
      <c r="F20" s="340" t="s">
        <v>364</v>
      </c>
      <c r="G20" s="340">
        <f>SUM(G21)</f>
        <v>1</v>
      </c>
      <c r="H20" s="443">
        <f>SUM(H21)</f>
        <v>54</v>
      </c>
      <c r="I20" s="340">
        <f>SUM(I21)</f>
        <v>16</v>
      </c>
      <c r="J20" s="366">
        <f>SUM(J21)</f>
        <v>-22</v>
      </c>
      <c r="K20" s="366">
        <f>SUM(K21)</f>
        <v>-93</v>
      </c>
      <c r="L20" s="378">
        <f>1000*D20/C20</f>
        <v>8.708924402944874</v>
      </c>
      <c r="M20" s="378">
        <f>1000*E20/C20</f>
        <v>10.684144370623093</v>
      </c>
      <c r="N20" s="378" t="s">
        <v>364</v>
      </c>
      <c r="O20" s="378">
        <f>1000*G20/(D20+G20)</f>
        <v>10.204081632653061</v>
      </c>
      <c r="P20" s="378">
        <f>1000*H20/C20</f>
        <v>4.848267193391991</v>
      </c>
      <c r="Q20" s="379">
        <f>1000*I20/C20</f>
        <v>1.4365236128568863</v>
      </c>
      <c r="R20" s="378">
        <f>1000*J20/C20</f>
        <v>-1.9752199676782187</v>
      </c>
      <c r="S20" s="378">
        <f>100*K20/C20</f>
        <v>-0.8349793499730652</v>
      </c>
    </row>
    <row r="21" spans="1:19" ht="15" customHeight="1">
      <c r="A21" s="290"/>
      <c r="B21" s="293" t="s">
        <v>27</v>
      </c>
      <c r="C21" s="294">
        <v>11138</v>
      </c>
      <c r="D21" s="294">
        <v>97</v>
      </c>
      <c r="E21" s="294">
        <v>119</v>
      </c>
      <c r="F21" s="258" t="s">
        <v>347</v>
      </c>
      <c r="G21" s="258">
        <v>1</v>
      </c>
      <c r="H21" s="294">
        <v>54</v>
      </c>
      <c r="I21" s="258">
        <v>16</v>
      </c>
      <c r="J21" s="292">
        <v>-22</v>
      </c>
      <c r="K21" s="294">
        <v>-93</v>
      </c>
      <c r="L21" s="307">
        <v>8.7</v>
      </c>
      <c r="M21" s="307">
        <v>10.7</v>
      </c>
      <c r="N21" s="307" t="s">
        <v>347</v>
      </c>
      <c r="O21" s="307">
        <v>10.2</v>
      </c>
      <c r="P21" s="307">
        <v>4.8</v>
      </c>
      <c r="Q21" s="313">
        <v>1.44</v>
      </c>
      <c r="R21" s="307">
        <v>-2</v>
      </c>
      <c r="S21" s="307">
        <v>-0.8</v>
      </c>
    </row>
    <row r="22" spans="1:19" ht="15" customHeight="1">
      <c r="A22" s="290"/>
      <c r="B22" s="293"/>
      <c r="C22" s="291"/>
      <c r="D22" s="291"/>
      <c r="E22" s="291"/>
      <c r="F22" s="252"/>
      <c r="G22" s="252"/>
      <c r="H22" s="291"/>
      <c r="I22" s="252"/>
      <c r="J22" s="292" t="s">
        <v>135</v>
      </c>
      <c r="K22" s="292"/>
      <c r="L22" s="307" t="s">
        <v>135</v>
      </c>
      <c r="M22" s="307" t="s">
        <v>135</v>
      </c>
      <c r="N22" s="307" t="s">
        <v>135</v>
      </c>
      <c r="O22" s="307" t="s">
        <v>135</v>
      </c>
      <c r="P22" s="307" t="s">
        <v>135</v>
      </c>
      <c r="Q22" s="313" t="s">
        <v>135</v>
      </c>
      <c r="R22" s="307" t="s">
        <v>135</v>
      </c>
      <c r="S22" s="307" t="s">
        <v>135</v>
      </c>
    </row>
    <row r="23" spans="1:19" s="368" customFormat="1" ht="15" customHeight="1">
      <c r="A23" s="541" t="s">
        <v>28</v>
      </c>
      <c r="B23" s="542"/>
      <c r="C23" s="443">
        <f>SUM(C24:C27)</f>
        <v>45550</v>
      </c>
      <c r="D23" s="443">
        <f>SUM(D24:D27)</f>
        <v>432</v>
      </c>
      <c r="E23" s="443">
        <f aca="true" t="shared" si="1" ref="E23:R23">SUM(E24:E27)</f>
        <v>299</v>
      </c>
      <c r="F23" s="340">
        <f t="shared" si="1"/>
        <v>2</v>
      </c>
      <c r="G23" s="340">
        <f t="shared" si="1"/>
        <v>15</v>
      </c>
      <c r="H23" s="443">
        <f t="shared" si="1"/>
        <v>216</v>
      </c>
      <c r="I23" s="340">
        <f t="shared" si="1"/>
        <v>37</v>
      </c>
      <c r="J23" s="443">
        <f t="shared" si="1"/>
        <v>133</v>
      </c>
      <c r="K23" s="443">
        <f t="shared" si="1"/>
        <v>614</v>
      </c>
      <c r="L23" s="378">
        <f>1000*D23/C23</f>
        <v>9.484083424807903</v>
      </c>
      <c r="M23" s="378">
        <f>1000*E23/C23</f>
        <v>6.564215148188803</v>
      </c>
      <c r="N23" s="378">
        <f>1000*F23/D23</f>
        <v>4.62962962962963</v>
      </c>
      <c r="O23" s="378">
        <f>1000*G23/(D23+G23)</f>
        <v>33.557046979865774</v>
      </c>
      <c r="P23" s="378">
        <f>1000*H23/C23</f>
        <v>4.742041712403951</v>
      </c>
      <c r="Q23" s="379">
        <f>1000*I23/C23</f>
        <v>0.8122941822173436</v>
      </c>
      <c r="R23" s="378">
        <f t="shared" si="1"/>
        <v>12.600000000000001</v>
      </c>
      <c r="S23" s="378">
        <f>100*K23/C23</f>
        <v>1.3479692645444565</v>
      </c>
    </row>
    <row r="24" spans="1:19" ht="15" customHeight="1">
      <c r="A24" s="290"/>
      <c r="B24" s="293" t="s">
        <v>29</v>
      </c>
      <c r="C24" s="294">
        <v>14403</v>
      </c>
      <c r="D24" s="294">
        <v>118</v>
      </c>
      <c r="E24" s="294">
        <v>96</v>
      </c>
      <c r="F24" s="258">
        <v>1</v>
      </c>
      <c r="G24" s="258">
        <v>5</v>
      </c>
      <c r="H24" s="294">
        <v>70</v>
      </c>
      <c r="I24" s="258">
        <v>13</v>
      </c>
      <c r="J24" s="292">
        <v>22</v>
      </c>
      <c r="K24" s="294">
        <v>140</v>
      </c>
      <c r="L24" s="307">
        <v>8.2</v>
      </c>
      <c r="M24" s="307">
        <v>6.7</v>
      </c>
      <c r="N24" s="307">
        <v>8.5</v>
      </c>
      <c r="O24" s="307">
        <v>40.7</v>
      </c>
      <c r="P24" s="307">
        <v>4.9</v>
      </c>
      <c r="Q24" s="313">
        <v>0.9</v>
      </c>
      <c r="R24" s="307">
        <v>1.5</v>
      </c>
      <c r="S24" s="307">
        <v>1</v>
      </c>
    </row>
    <row r="25" spans="1:19" ht="15" customHeight="1">
      <c r="A25" s="290"/>
      <c r="B25" s="293" t="s">
        <v>30</v>
      </c>
      <c r="C25" s="294">
        <v>14287</v>
      </c>
      <c r="D25" s="294">
        <v>138</v>
      </c>
      <c r="E25" s="294">
        <v>85</v>
      </c>
      <c r="F25" s="258" t="s">
        <v>347</v>
      </c>
      <c r="G25" s="258">
        <v>3</v>
      </c>
      <c r="H25" s="294">
        <v>83</v>
      </c>
      <c r="I25" s="258">
        <v>13</v>
      </c>
      <c r="J25" s="292">
        <v>53</v>
      </c>
      <c r="K25" s="294">
        <v>42</v>
      </c>
      <c r="L25" s="307">
        <v>9.7</v>
      </c>
      <c r="M25" s="307">
        <v>5.9</v>
      </c>
      <c r="N25" s="258" t="s">
        <v>347</v>
      </c>
      <c r="O25" s="307">
        <v>21.3</v>
      </c>
      <c r="P25" s="307">
        <v>5.8</v>
      </c>
      <c r="Q25" s="313">
        <v>0.91</v>
      </c>
      <c r="R25" s="307">
        <v>3.7</v>
      </c>
      <c r="S25" s="307">
        <v>0.3</v>
      </c>
    </row>
    <row r="26" spans="1:19" ht="15" customHeight="1">
      <c r="A26" s="290"/>
      <c r="B26" s="293" t="s">
        <v>31</v>
      </c>
      <c r="C26" s="294">
        <v>12328</v>
      </c>
      <c r="D26" s="294">
        <v>117</v>
      </c>
      <c r="E26" s="294">
        <v>78</v>
      </c>
      <c r="F26" s="258">
        <v>1</v>
      </c>
      <c r="G26" s="258">
        <v>5</v>
      </c>
      <c r="H26" s="294">
        <v>43</v>
      </c>
      <c r="I26" s="258">
        <v>10</v>
      </c>
      <c r="J26" s="292">
        <v>39</v>
      </c>
      <c r="K26" s="294">
        <v>441</v>
      </c>
      <c r="L26" s="307">
        <v>9.5</v>
      </c>
      <c r="M26" s="307">
        <v>6.3</v>
      </c>
      <c r="N26" s="307">
        <v>8.5</v>
      </c>
      <c r="O26" s="307">
        <v>41</v>
      </c>
      <c r="P26" s="307">
        <v>3.5</v>
      </c>
      <c r="Q26" s="313">
        <v>0.81</v>
      </c>
      <c r="R26" s="307">
        <v>3.2</v>
      </c>
      <c r="S26" s="307">
        <v>3.6</v>
      </c>
    </row>
    <row r="27" spans="1:19" ht="15" customHeight="1">
      <c r="A27" s="290"/>
      <c r="B27" s="293" t="s">
        <v>32</v>
      </c>
      <c r="C27" s="294">
        <v>4532</v>
      </c>
      <c r="D27" s="294">
        <v>59</v>
      </c>
      <c r="E27" s="294">
        <v>40</v>
      </c>
      <c r="F27" s="258" t="s">
        <v>347</v>
      </c>
      <c r="G27" s="258">
        <v>2</v>
      </c>
      <c r="H27" s="294">
        <v>20</v>
      </c>
      <c r="I27" s="258">
        <v>1</v>
      </c>
      <c r="J27" s="292">
        <v>19</v>
      </c>
      <c r="K27" s="294">
        <v>-9</v>
      </c>
      <c r="L27" s="307">
        <v>13</v>
      </c>
      <c r="M27" s="307">
        <v>8.8</v>
      </c>
      <c r="N27" s="258" t="s">
        <v>347</v>
      </c>
      <c r="O27" s="307">
        <v>32.8</v>
      </c>
      <c r="P27" s="307">
        <v>4.4</v>
      </c>
      <c r="Q27" s="313">
        <v>0.22</v>
      </c>
      <c r="R27" s="307">
        <v>4.2</v>
      </c>
      <c r="S27" s="307">
        <v>-0.2</v>
      </c>
    </row>
    <row r="28" spans="1:19" ht="15" customHeight="1">
      <c r="A28" s="290"/>
      <c r="B28" s="293"/>
      <c r="C28" s="291"/>
      <c r="D28" s="291"/>
      <c r="E28" s="291"/>
      <c r="F28" s="252"/>
      <c r="G28" s="252"/>
      <c r="H28" s="291"/>
      <c r="I28" s="252"/>
      <c r="J28" s="292" t="s">
        <v>135</v>
      </c>
      <c r="K28" s="292"/>
      <c r="L28" s="307" t="s">
        <v>135</v>
      </c>
      <c r="M28" s="307" t="s">
        <v>135</v>
      </c>
      <c r="N28" s="307" t="s">
        <v>135</v>
      </c>
      <c r="O28" s="307" t="s">
        <v>135</v>
      </c>
      <c r="P28" s="307" t="s">
        <v>135</v>
      </c>
      <c r="Q28" s="313" t="s">
        <v>135</v>
      </c>
      <c r="R28" s="307" t="s">
        <v>135</v>
      </c>
      <c r="S28" s="307" t="s">
        <v>135</v>
      </c>
    </row>
    <row r="29" spans="1:19" s="368" customFormat="1" ht="15" customHeight="1">
      <c r="A29" s="541" t="s">
        <v>33</v>
      </c>
      <c r="B29" s="542"/>
      <c r="C29" s="443">
        <f>SUM(C30:C37)</f>
        <v>81581</v>
      </c>
      <c r="D29" s="443">
        <f>SUM(D30:D37)</f>
        <v>842</v>
      </c>
      <c r="E29" s="443">
        <f aca="true" t="shared" si="2" ref="E29:K29">SUM(E30:E37)</f>
        <v>448</v>
      </c>
      <c r="F29" s="340">
        <f t="shared" si="2"/>
        <v>3</v>
      </c>
      <c r="G29" s="340">
        <f t="shared" si="2"/>
        <v>15</v>
      </c>
      <c r="H29" s="443">
        <f t="shared" si="2"/>
        <v>492</v>
      </c>
      <c r="I29" s="340">
        <f t="shared" si="2"/>
        <v>103</v>
      </c>
      <c r="J29" s="443">
        <f t="shared" si="2"/>
        <v>394</v>
      </c>
      <c r="K29" s="443">
        <f t="shared" si="2"/>
        <v>-58</v>
      </c>
      <c r="L29" s="378">
        <f>1000*D29/C29</f>
        <v>10.321030632132482</v>
      </c>
      <c r="M29" s="378">
        <f>1000*E29/C29</f>
        <v>5.49147473063581</v>
      </c>
      <c r="N29" s="378">
        <f>1000*F29/D29</f>
        <v>3.5629453681710213</v>
      </c>
      <c r="O29" s="378">
        <f>1000*G29/(D29+G29)</f>
        <v>17.50291715285881</v>
      </c>
      <c r="P29" s="378">
        <f>1000*H29/C29</f>
        <v>6.030815998823256</v>
      </c>
      <c r="Q29" s="379">
        <f>1000*I29/C29</f>
        <v>1.2625488778024294</v>
      </c>
      <c r="R29" s="378">
        <f>1000*J29/C29</f>
        <v>4.829555901496672</v>
      </c>
      <c r="S29" s="378">
        <f>100*K29/C29</f>
        <v>-0.07109498535198147</v>
      </c>
    </row>
    <row r="30" spans="1:19" ht="15" customHeight="1">
      <c r="A30" s="290"/>
      <c r="B30" s="293" t="s">
        <v>34</v>
      </c>
      <c r="C30" s="294">
        <v>11928</v>
      </c>
      <c r="D30" s="294">
        <v>93</v>
      </c>
      <c r="E30" s="294">
        <v>85</v>
      </c>
      <c r="F30" s="258">
        <v>1</v>
      </c>
      <c r="G30" s="258">
        <v>3</v>
      </c>
      <c r="H30" s="294">
        <v>42</v>
      </c>
      <c r="I30" s="258">
        <v>7</v>
      </c>
      <c r="J30" s="292">
        <v>8</v>
      </c>
      <c r="K30" s="294">
        <v>18</v>
      </c>
      <c r="L30" s="307">
        <v>7.8</v>
      </c>
      <c r="M30" s="307">
        <v>7.1</v>
      </c>
      <c r="N30" s="307">
        <v>10.8</v>
      </c>
      <c r="O30" s="307">
        <v>31.3</v>
      </c>
      <c r="P30" s="307">
        <v>3.5</v>
      </c>
      <c r="Q30" s="313">
        <v>0.59</v>
      </c>
      <c r="R30" s="307">
        <v>0.7</v>
      </c>
      <c r="S30" s="307">
        <v>0.2</v>
      </c>
    </row>
    <row r="31" spans="1:19" ht="15" customHeight="1">
      <c r="A31" s="290"/>
      <c r="B31" s="293" t="s">
        <v>35</v>
      </c>
      <c r="C31" s="294">
        <v>20638</v>
      </c>
      <c r="D31" s="294">
        <v>174</v>
      </c>
      <c r="E31" s="294">
        <v>121</v>
      </c>
      <c r="F31" s="258">
        <v>1</v>
      </c>
      <c r="G31" s="258">
        <v>3</v>
      </c>
      <c r="H31" s="294">
        <v>94</v>
      </c>
      <c r="I31" s="258">
        <v>23</v>
      </c>
      <c r="J31" s="292">
        <v>53</v>
      </c>
      <c r="K31" s="294">
        <v>73</v>
      </c>
      <c r="L31" s="307">
        <v>8.4</v>
      </c>
      <c r="M31" s="307">
        <v>5.9</v>
      </c>
      <c r="N31" s="307">
        <v>5.7</v>
      </c>
      <c r="O31" s="307">
        <v>16.9</v>
      </c>
      <c r="P31" s="307">
        <v>4.6</v>
      </c>
      <c r="Q31" s="313">
        <v>1.11</v>
      </c>
      <c r="R31" s="307">
        <v>2.6</v>
      </c>
      <c r="S31" s="307">
        <v>0.4</v>
      </c>
    </row>
    <row r="32" spans="1:19" ht="15" customHeight="1">
      <c r="A32" s="290"/>
      <c r="B32" s="293" t="s">
        <v>36</v>
      </c>
      <c r="C32" s="294">
        <v>41027</v>
      </c>
      <c r="D32" s="294">
        <v>515</v>
      </c>
      <c r="E32" s="294">
        <v>171</v>
      </c>
      <c r="F32" s="258">
        <v>1</v>
      </c>
      <c r="G32" s="258">
        <v>6</v>
      </c>
      <c r="H32" s="294">
        <v>317</v>
      </c>
      <c r="I32" s="258">
        <v>68</v>
      </c>
      <c r="J32" s="292">
        <v>344</v>
      </c>
      <c r="K32" s="294">
        <v>-110</v>
      </c>
      <c r="L32" s="307">
        <v>12.6</v>
      </c>
      <c r="M32" s="307">
        <v>4.2</v>
      </c>
      <c r="N32" s="307">
        <v>1.9</v>
      </c>
      <c r="O32" s="307">
        <v>11.5</v>
      </c>
      <c r="P32" s="307">
        <v>7.7</v>
      </c>
      <c r="Q32" s="313">
        <v>1.66</v>
      </c>
      <c r="R32" s="307">
        <v>8.4</v>
      </c>
      <c r="S32" s="307">
        <v>-0.3</v>
      </c>
    </row>
    <row r="33" spans="1:19" ht="15" customHeight="1">
      <c r="A33" s="290"/>
      <c r="B33" s="293" t="s">
        <v>37</v>
      </c>
      <c r="C33" s="294">
        <v>1145</v>
      </c>
      <c r="D33" s="294">
        <v>8</v>
      </c>
      <c r="E33" s="294">
        <v>12</v>
      </c>
      <c r="F33" s="258" t="s">
        <v>347</v>
      </c>
      <c r="G33" s="258" t="s">
        <v>347</v>
      </c>
      <c r="H33" s="294">
        <v>6</v>
      </c>
      <c r="I33" s="258">
        <v>2</v>
      </c>
      <c r="J33" s="292">
        <v>-4</v>
      </c>
      <c r="K33" s="294">
        <v>35</v>
      </c>
      <c r="L33" s="307">
        <v>7</v>
      </c>
      <c r="M33" s="307">
        <v>10.5</v>
      </c>
      <c r="N33" s="258" t="s">
        <v>347</v>
      </c>
      <c r="O33" s="258" t="s">
        <v>347</v>
      </c>
      <c r="P33" s="307">
        <v>5.2</v>
      </c>
      <c r="Q33" s="313">
        <v>1.75</v>
      </c>
      <c r="R33" s="307">
        <v>-3.5</v>
      </c>
      <c r="S33" s="307">
        <v>3.1</v>
      </c>
    </row>
    <row r="34" spans="1:19" ht="15" customHeight="1">
      <c r="A34" s="290"/>
      <c r="B34" s="293" t="s">
        <v>38</v>
      </c>
      <c r="C34" s="294">
        <v>1487</v>
      </c>
      <c r="D34" s="294">
        <v>14</v>
      </c>
      <c r="E34" s="294">
        <v>20</v>
      </c>
      <c r="F34" s="258" t="s">
        <v>347</v>
      </c>
      <c r="G34" s="258" t="s">
        <v>347</v>
      </c>
      <c r="H34" s="294">
        <v>8</v>
      </c>
      <c r="I34" s="258">
        <v>2</v>
      </c>
      <c r="J34" s="292">
        <v>-6</v>
      </c>
      <c r="K34" s="294">
        <v>-19</v>
      </c>
      <c r="L34" s="307">
        <v>9.4</v>
      </c>
      <c r="M34" s="307">
        <v>13.4</v>
      </c>
      <c r="N34" s="258" t="s">
        <v>347</v>
      </c>
      <c r="O34" s="258" t="s">
        <v>347</v>
      </c>
      <c r="P34" s="307">
        <v>5.4</v>
      </c>
      <c r="Q34" s="313">
        <v>1.34</v>
      </c>
      <c r="R34" s="307">
        <v>-4</v>
      </c>
      <c r="S34" s="307">
        <v>-1.3</v>
      </c>
    </row>
    <row r="35" spans="1:19" ht="15" customHeight="1">
      <c r="A35" s="290"/>
      <c r="B35" s="293" t="s">
        <v>39</v>
      </c>
      <c r="C35" s="294">
        <v>3315</v>
      </c>
      <c r="D35" s="294">
        <v>21</v>
      </c>
      <c r="E35" s="294">
        <v>24</v>
      </c>
      <c r="F35" s="258" t="s">
        <v>347</v>
      </c>
      <c r="G35" s="258">
        <v>2</v>
      </c>
      <c r="H35" s="294">
        <v>16</v>
      </c>
      <c r="I35" s="258">
        <v>1</v>
      </c>
      <c r="J35" s="292">
        <v>-3</v>
      </c>
      <c r="K35" s="294">
        <v>-33</v>
      </c>
      <c r="L35" s="307">
        <v>6.3</v>
      </c>
      <c r="M35" s="307">
        <v>7.2</v>
      </c>
      <c r="N35" s="258" t="s">
        <v>347</v>
      </c>
      <c r="O35" s="307">
        <v>87</v>
      </c>
      <c r="P35" s="307">
        <v>4.8</v>
      </c>
      <c r="Q35" s="313">
        <v>0.3</v>
      </c>
      <c r="R35" s="307">
        <v>-0.9</v>
      </c>
      <c r="S35" s="307">
        <v>-1</v>
      </c>
    </row>
    <row r="36" spans="1:19" ht="15" customHeight="1">
      <c r="A36" s="290"/>
      <c r="B36" s="293" t="s">
        <v>40</v>
      </c>
      <c r="C36" s="294">
        <v>796</v>
      </c>
      <c r="D36" s="294">
        <v>5</v>
      </c>
      <c r="E36" s="294">
        <v>6</v>
      </c>
      <c r="F36" s="258" t="s">
        <v>347</v>
      </c>
      <c r="G36" s="258" t="s">
        <v>347</v>
      </c>
      <c r="H36" s="294">
        <v>4</v>
      </c>
      <c r="I36" s="258" t="s">
        <v>347</v>
      </c>
      <c r="J36" s="292">
        <v>-1</v>
      </c>
      <c r="K36" s="294">
        <v>-17</v>
      </c>
      <c r="L36" s="307">
        <v>6.3</v>
      </c>
      <c r="M36" s="307">
        <v>7.5</v>
      </c>
      <c r="N36" s="258" t="s">
        <v>347</v>
      </c>
      <c r="O36" s="258" t="s">
        <v>347</v>
      </c>
      <c r="P36" s="307">
        <v>5</v>
      </c>
      <c r="Q36" s="258" t="s">
        <v>347</v>
      </c>
      <c r="R36" s="307">
        <v>-1.3</v>
      </c>
      <c r="S36" s="307">
        <v>-2.1</v>
      </c>
    </row>
    <row r="37" spans="1:19" ht="15" customHeight="1">
      <c r="A37" s="290"/>
      <c r="B37" s="293" t="s">
        <v>41</v>
      </c>
      <c r="C37" s="294">
        <v>1245</v>
      </c>
      <c r="D37" s="294">
        <v>12</v>
      </c>
      <c r="E37" s="294">
        <v>9</v>
      </c>
      <c r="F37" s="258" t="s">
        <v>347</v>
      </c>
      <c r="G37" s="258">
        <v>1</v>
      </c>
      <c r="H37" s="294">
        <v>5</v>
      </c>
      <c r="I37" s="258" t="s">
        <v>347</v>
      </c>
      <c r="J37" s="292">
        <v>3</v>
      </c>
      <c r="K37" s="294">
        <v>-5</v>
      </c>
      <c r="L37" s="307">
        <v>9.6</v>
      </c>
      <c r="M37" s="307">
        <v>7.2</v>
      </c>
      <c r="N37" s="258" t="s">
        <v>347</v>
      </c>
      <c r="O37" s="307">
        <v>76.9</v>
      </c>
      <c r="P37" s="307">
        <v>4</v>
      </c>
      <c r="Q37" s="258" t="s">
        <v>347</v>
      </c>
      <c r="R37" s="307">
        <v>2.4</v>
      </c>
      <c r="S37" s="307">
        <v>-0.4</v>
      </c>
    </row>
    <row r="38" spans="1:19" ht="15" customHeight="1">
      <c r="A38" s="290"/>
      <c r="B38" s="293"/>
      <c r="C38" s="291"/>
      <c r="D38" s="291"/>
      <c r="E38" s="291"/>
      <c r="F38" s="252"/>
      <c r="G38" s="252"/>
      <c r="H38" s="291"/>
      <c r="I38" s="252"/>
      <c r="J38" s="292" t="s">
        <v>135</v>
      </c>
      <c r="K38" s="292"/>
      <c r="L38" s="307" t="s">
        <v>135</v>
      </c>
      <c r="M38" s="307" t="s">
        <v>135</v>
      </c>
      <c r="N38" s="307" t="s">
        <v>135</v>
      </c>
      <c r="O38" s="307" t="s">
        <v>135</v>
      </c>
      <c r="P38" s="307" t="s">
        <v>135</v>
      </c>
      <c r="Q38" s="313" t="s">
        <v>135</v>
      </c>
      <c r="R38" s="307" t="s">
        <v>135</v>
      </c>
      <c r="S38" s="307" t="s">
        <v>135</v>
      </c>
    </row>
    <row r="39" spans="1:19" s="368" customFormat="1" ht="15" customHeight="1">
      <c r="A39" s="541" t="s">
        <v>42</v>
      </c>
      <c r="B39" s="542"/>
      <c r="C39" s="443">
        <f>SUM(C40:C44)</f>
        <v>88752</v>
      </c>
      <c r="D39" s="443">
        <f>SUM(D40:D44)</f>
        <v>883</v>
      </c>
      <c r="E39" s="443">
        <f aca="true" t="shared" si="3" ref="E39:K39">SUM(E40:E44)</f>
        <v>609</v>
      </c>
      <c r="F39" s="340">
        <f t="shared" si="3"/>
        <v>4</v>
      </c>
      <c r="G39" s="340">
        <f t="shared" si="3"/>
        <v>29</v>
      </c>
      <c r="H39" s="443">
        <f t="shared" si="3"/>
        <v>530</v>
      </c>
      <c r="I39" s="340">
        <f t="shared" si="3"/>
        <v>88</v>
      </c>
      <c r="J39" s="443">
        <f t="shared" si="3"/>
        <v>274</v>
      </c>
      <c r="K39" s="443">
        <f t="shared" si="3"/>
        <v>1135</v>
      </c>
      <c r="L39" s="378">
        <f>1000*D39/C39</f>
        <v>9.949071570218136</v>
      </c>
      <c r="M39" s="378">
        <f>1000*E39/C39</f>
        <v>6.861817198485668</v>
      </c>
      <c r="N39" s="378">
        <f>1000*F39/D39</f>
        <v>4.530011325028313</v>
      </c>
      <c r="O39" s="378">
        <f>1000*G39/(D39+G39)</f>
        <v>31.79824561403509</v>
      </c>
      <c r="P39" s="378">
        <f>1000*H39/C39</f>
        <v>5.971696412475212</v>
      </c>
      <c r="Q39" s="379">
        <f>1000*I39/C39</f>
        <v>0.9915269515053182</v>
      </c>
      <c r="R39" s="378">
        <f>1000*J39/C39</f>
        <v>3.087254371732468</v>
      </c>
      <c r="S39" s="378">
        <f>100*K39/C39</f>
        <v>1.2788444204074274</v>
      </c>
    </row>
    <row r="40" spans="1:19" ht="15" customHeight="1">
      <c r="A40" s="290"/>
      <c r="B40" s="293" t="s">
        <v>43</v>
      </c>
      <c r="C40" s="294">
        <v>28439</v>
      </c>
      <c r="D40" s="294">
        <v>282</v>
      </c>
      <c r="E40" s="294">
        <v>187</v>
      </c>
      <c r="F40" s="258">
        <v>1</v>
      </c>
      <c r="G40" s="258">
        <v>8</v>
      </c>
      <c r="H40" s="294">
        <v>164</v>
      </c>
      <c r="I40" s="258">
        <v>20</v>
      </c>
      <c r="J40" s="292">
        <v>95</v>
      </c>
      <c r="K40" s="294">
        <v>849</v>
      </c>
      <c r="L40" s="307">
        <v>9.9</v>
      </c>
      <c r="M40" s="307">
        <v>6.6</v>
      </c>
      <c r="N40" s="307">
        <v>3.5</v>
      </c>
      <c r="O40" s="307">
        <v>27.6</v>
      </c>
      <c r="P40" s="307">
        <v>5.8</v>
      </c>
      <c r="Q40" s="313">
        <v>0.7</v>
      </c>
      <c r="R40" s="307">
        <v>3.3</v>
      </c>
      <c r="S40" s="307">
        <v>3</v>
      </c>
    </row>
    <row r="41" spans="1:19" ht="15" customHeight="1">
      <c r="A41" s="290"/>
      <c r="B41" s="293" t="s">
        <v>44</v>
      </c>
      <c r="C41" s="294">
        <v>11613</v>
      </c>
      <c r="D41" s="294">
        <v>103</v>
      </c>
      <c r="E41" s="294">
        <v>102</v>
      </c>
      <c r="F41" s="258" t="s">
        <v>347</v>
      </c>
      <c r="G41" s="258">
        <v>3</v>
      </c>
      <c r="H41" s="294">
        <v>68</v>
      </c>
      <c r="I41" s="258">
        <v>8</v>
      </c>
      <c r="J41" s="292">
        <v>1</v>
      </c>
      <c r="K41" s="294">
        <v>18</v>
      </c>
      <c r="L41" s="307">
        <v>8.9</v>
      </c>
      <c r="M41" s="307">
        <v>8.8</v>
      </c>
      <c r="N41" s="258" t="s">
        <v>347</v>
      </c>
      <c r="O41" s="307">
        <v>28.3</v>
      </c>
      <c r="P41" s="307">
        <v>5.9</v>
      </c>
      <c r="Q41" s="313">
        <v>0.69</v>
      </c>
      <c r="R41" s="307">
        <v>0.1</v>
      </c>
      <c r="S41" s="307">
        <v>0.2</v>
      </c>
    </row>
    <row r="42" spans="1:19" ht="15" customHeight="1">
      <c r="A42" s="290"/>
      <c r="B42" s="293" t="s">
        <v>45</v>
      </c>
      <c r="C42" s="294">
        <v>11231</v>
      </c>
      <c r="D42" s="294">
        <v>98</v>
      </c>
      <c r="E42" s="294">
        <v>101</v>
      </c>
      <c r="F42" s="258">
        <v>1</v>
      </c>
      <c r="G42" s="258">
        <v>5</v>
      </c>
      <c r="H42" s="294">
        <v>57</v>
      </c>
      <c r="I42" s="258">
        <v>7</v>
      </c>
      <c r="J42" s="292">
        <v>-3</v>
      </c>
      <c r="K42" s="294">
        <v>-5</v>
      </c>
      <c r="L42" s="307">
        <v>8.7</v>
      </c>
      <c r="M42" s="307">
        <v>9</v>
      </c>
      <c r="N42" s="307">
        <v>10.2</v>
      </c>
      <c r="O42" s="307">
        <v>48.5</v>
      </c>
      <c r="P42" s="307">
        <v>5.1</v>
      </c>
      <c r="Q42" s="313">
        <v>0.62</v>
      </c>
      <c r="R42" s="307">
        <v>-0.3</v>
      </c>
      <c r="S42" s="307" t="s">
        <v>338</v>
      </c>
    </row>
    <row r="43" spans="1:19" ht="15" customHeight="1">
      <c r="A43" s="290"/>
      <c r="B43" s="293" t="s">
        <v>46</v>
      </c>
      <c r="C43" s="294">
        <v>11590</v>
      </c>
      <c r="D43" s="294">
        <v>121</v>
      </c>
      <c r="E43" s="294">
        <v>77</v>
      </c>
      <c r="F43" s="258">
        <v>1</v>
      </c>
      <c r="G43" s="258">
        <v>7</v>
      </c>
      <c r="H43" s="294">
        <v>73</v>
      </c>
      <c r="I43" s="258">
        <v>13</v>
      </c>
      <c r="J43" s="292">
        <v>44</v>
      </c>
      <c r="K43" s="294">
        <v>56</v>
      </c>
      <c r="L43" s="307">
        <v>10.4</v>
      </c>
      <c r="M43" s="307">
        <v>6.6</v>
      </c>
      <c r="N43" s="307">
        <v>8.3</v>
      </c>
      <c r="O43" s="307">
        <v>54.7</v>
      </c>
      <c r="P43" s="307">
        <v>6.3</v>
      </c>
      <c r="Q43" s="313">
        <v>1.12</v>
      </c>
      <c r="R43" s="307">
        <v>3.8</v>
      </c>
      <c r="S43" s="307">
        <v>0.5</v>
      </c>
    </row>
    <row r="44" spans="1:19" ht="15" customHeight="1">
      <c r="A44" s="290"/>
      <c r="B44" s="293" t="s">
        <v>47</v>
      </c>
      <c r="C44" s="294">
        <v>25879</v>
      </c>
      <c r="D44" s="294">
        <v>279</v>
      </c>
      <c r="E44" s="294">
        <v>142</v>
      </c>
      <c r="F44" s="258">
        <v>1</v>
      </c>
      <c r="G44" s="258">
        <v>6</v>
      </c>
      <c r="H44" s="294">
        <v>168</v>
      </c>
      <c r="I44" s="258">
        <v>40</v>
      </c>
      <c r="J44" s="292">
        <v>137</v>
      </c>
      <c r="K44" s="294">
        <v>217</v>
      </c>
      <c r="L44" s="307">
        <v>10.8</v>
      </c>
      <c r="M44" s="307">
        <v>5.5</v>
      </c>
      <c r="N44" s="307">
        <v>3.6</v>
      </c>
      <c r="O44" s="307">
        <v>21.1</v>
      </c>
      <c r="P44" s="307">
        <v>6.5</v>
      </c>
      <c r="Q44" s="313">
        <v>1.55</v>
      </c>
      <c r="R44" s="307">
        <v>5.3</v>
      </c>
      <c r="S44" s="307">
        <v>0.8</v>
      </c>
    </row>
    <row r="45" spans="1:19" ht="15" customHeight="1">
      <c r="A45" s="290"/>
      <c r="B45" s="293"/>
      <c r="C45" s="291"/>
      <c r="D45" s="291"/>
      <c r="E45" s="291"/>
      <c r="F45" s="252"/>
      <c r="G45" s="252"/>
      <c r="H45" s="291"/>
      <c r="I45" s="252"/>
      <c r="J45" s="292" t="s">
        <v>135</v>
      </c>
      <c r="K45" s="292"/>
      <c r="L45" s="307" t="s">
        <v>135</v>
      </c>
      <c r="M45" s="307" t="s">
        <v>135</v>
      </c>
      <c r="N45" s="307" t="s">
        <v>135</v>
      </c>
      <c r="O45" s="307" t="s">
        <v>135</v>
      </c>
      <c r="P45" s="307" t="s">
        <v>135</v>
      </c>
      <c r="Q45" s="313" t="s">
        <v>135</v>
      </c>
      <c r="R45" s="307" t="s">
        <v>135</v>
      </c>
      <c r="S45" s="307" t="s">
        <v>135</v>
      </c>
    </row>
    <row r="46" spans="1:19" s="368" customFormat="1" ht="15" customHeight="1">
      <c r="A46" s="541" t="s">
        <v>48</v>
      </c>
      <c r="B46" s="542"/>
      <c r="C46" s="443">
        <f>SUM(C47:C50)</f>
        <v>44413</v>
      </c>
      <c r="D46" s="443">
        <f>SUM(D47:D50)</f>
        <v>344</v>
      </c>
      <c r="E46" s="443">
        <f aca="true" t="shared" si="4" ref="E46:K46">SUM(E47:E50)</f>
        <v>426</v>
      </c>
      <c r="F46" s="340">
        <f t="shared" si="4"/>
        <v>5</v>
      </c>
      <c r="G46" s="340">
        <f t="shared" si="4"/>
        <v>5</v>
      </c>
      <c r="H46" s="443">
        <f t="shared" si="4"/>
        <v>201</v>
      </c>
      <c r="I46" s="340">
        <f t="shared" si="4"/>
        <v>40</v>
      </c>
      <c r="J46" s="443">
        <f t="shared" si="4"/>
        <v>-82</v>
      </c>
      <c r="K46" s="443">
        <f t="shared" si="4"/>
        <v>-361</v>
      </c>
      <c r="L46" s="378">
        <f>1000*D46/C46</f>
        <v>7.745479927048387</v>
      </c>
      <c r="M46" s="378">
        <f>1000*E46/C46</f>
        <v>9.591786188728525</v>
      </c>
      <c r="N46" s="378">
        <f>1000*F46/D46</f>
        <v>14.534883720930232</v>
      </c>
      <c r="O46" s="378">
        <f>1000*G46/(D46+G46)</f>
        <v>14.326647564469914</v>
      </c>
      <c r="P46" s="378">
        <f>1000*H46/C46</f>
        <v>4.525701934118389</v>
      </c>
      <c r="Q46" s="379">
        <f>1000*I46/C46</f>
        <v>0.9006372008195799</v>
      </c>
      <c r="R46" s="378">
        <f>1000*J46/C46</f>
        <v>-1.8463062616801387</v>
      </c>
      <c r="S46" s="378">
        <f>100*K46/C46</f>
        <v>-0.8128250737396708</v>
      </c>
    </row>
    <row r="47" spans="1:19" ht="15" customHeight="1">
      <c r="A47" s="290"/>
      <c r="B47" s="293" t="s">
        <v>49</v>
      </c>
      <c r="C47" s="294">
        <v>10990</v>
      </c>
      <c r="D47" s="294">
        <v>61</v>
      </c>
      <c r="E47" s="294">
        <v>104</v>
      </c>
      <c r="F47" s="258">
        <v>1</v>
      </c>
      <c r="G47" s="258">
        <v>1</v>
      </c>
      <c r="H47" s="294">
        <v>47</v>
      </c>
      <c r="I47" s="258">
        <v>7</v>
      </c>
      <c r="J47" s="292">
        <v>-43</v>
      </c>
      <c r="K47" s="294">
        <v>-126</v>
      </c>
      <c r="L47" s="307">
        <v>5.6</v>
      </c>
      <c r="M47" s="307">
        <v>9.5</v>
      </c>
      <c r="N47" s="307">
        <v>16.4</v>
      </c>
      <c r="O47" s="307">
        <v>16.1</v>
      </c>
      <c r="P47" s="307">
        <v>4.3</v>
      </c>
      <c r="Q47" s="313">
        <v>0.64</v>
      </c>
      <c r="R47" s="307">
        <v>-3.9</v>
      </c>
      <c r="S47" s="307">
        <v>-1.1</v>
      </c>
    </row>
    <row r="48" spans="1:19" ht="15" customHeight="1">
      <c r="A48" s="290"/>
      <c r="B48" s="293" t="s">
        <v>50</v>
      </c>
      <c r="C48" s="294">
        <v>7609</v>
      </c>
      <c r="D48" s="294">
        <v>55</v>
      </c>
      <c r="E48" s="294">
        <v>64</v>
      </c>
      <c r="F48" s="258" t="s">
        <v>347</v>
      </c>
      <c r="G48" s="258">
        <v>2</v>
      </c>
      <c r="H48" s="294">
        <v>31</v>
      </c>
      <c r="I48" s="258">
        <v>4</v>
      </c>
      <c r="J48" s="292">
        <v>-9</v>
      </c>
      <c r="K48" s="294">
        <v>-52</v>
      </c>
      <c r="L48" s="307">
        <v>7.2</v>
      </c>
      <c r="M48" s="307">
        <v>8.4</v>
      </c>
      <c r="N48" s="258" t="s">
        <v>347</v>
      </c>
      <c r="O48" s="307">
        <v>35.1</v>
      </c>
      <c r="P48" s="307">
        <v>4.1</v>
      </c>
      <c r="Q48" s="313">
        <v>0.53</v>
      </c>
      <c r="R48" s="307">
        <v>-1.2</v>
      </c>
      <c r="S48" s="307">
        <v>-0.7</v>
      </c>
    </row>
    <row r="49" spans="1:19" ht="15" customHeight="1">
      <c r="A49" s="290"/>
      <c r="B49" s="293" t="s">
        <v>51</v>
      </c>
      <c r="C49" s="294">
        <v>16854</v>
      </c>
      <c r="D49" s="294">
        <v>166</v>
      </c>
      <c r="E49" s="294">
        <v>170</v>
      </c>
      <c r="F49" s="258">
        <v>2</v>
      </c>
      <c r="G49" s="258" t="s">
        <v>347</v>
      </c>
      <c r="H49" s="294">
        <v>79</v>
      </c>
      <c r="I49" s="258">
        <v>23</v>
      </c>
      <c r="J49" s="292">
        <v>-4</v>
      </c>
      <c r="K49" s="294">
        <v>-140</v>
      </c>
      <c r="L49" s="307">
        <v>9.8</v>
      </c>
      <c r="M49" s="307">
        <v>10.1</v>
      </c>
      <c r="N49" s="307">
        <v>12</v>
      </c>
      <c r="O49" s="258" t="s">
        <v>347</v>
      </c>
      <c r="P49" s="307">
        <v>4.7</v>
      </c>
      <c r="Q49" s="313">
        <v>1.36</v>
      </c>
      <c r="R49" s="307">
        <v>-0.2</v>
      </c>
      <c r="S49" s="307">
        <v>-0.8</v>
      </c>
    </row>
    <row r="50" spans="1:19" ht="15" customHeight="1">
      <c r="A50" s="290"/>
      <c r="B50" s="293" t="s">
        <v>52</v>
      </c>
      <c r="C50" s="294">
        <v>8960</v>
      </c>
      <c r="D50" s="294">
        <v>62</v>
      </c>
      <c r="E50" s="294">
        <v>88</v>
      </c>
      <c r="F50" s="258">
        <v>2</v>
      </c>
      <c r="G50" s="258">
        <v>2</v>
      </c>
      <c r="H50" s="294">
        <v>44</v>
      </c>
      <c r="I50" s="258">
        <v>6</v>
      </c>
      <c r="J50" s="292">
        <v>-26</v>
      </c>
      <c r="K50" s="294">
        <v>-43</v>
      </c>
      <c r="L50" s="307">
        <v>6.9</v>
      </c>
      <c r="M50" s="307">
        <v>9.8</v>
      </c>
      <c r="N50" s="307">
        <v>32.3</v>
      </c>
      <c r="O50" s="307">
        <v>31.3</v>
      </c>
      <c r="P50" s="307">
        <v>4.9</v>
      </c>
      <c r="Q50" s="313">
        <v>0.67</v>
      </c>
      <c r="R50" s="307">
        <v>-2.9</v>
      </c>
      <c r="S50" s="307">
        <v>-0.5</v>
      </c>
    </row>
    <row r="51" spans="1:19" ht="15" customHeight="1">
      <c r="A51" s="290"/>
      <c r="B51" s="293"/>
      <c r="C51" s="291"/>
      <c r="D51" s="291"/>
      <c r="E51" s="291"/>
      <c r="F51" s="252"/>
      <c r="G51" s="252"/>
      <c r="H51" s="291"/>
      <c r="I51" s="252"/>
      <c r="J51" s="292" t="s">
        <v>135</v>
      </c>
      <c r="K51" s="292"/>
      <c r="L51" s="307" t="s">
        <v>135</v>
      </c>
      <c r="M51" s="307" t="s">
        <v>135</v>
      </c>
      <c r="N51" s="307" t="s">
        <v>135</v>
      </c>
      <c r="O51" s="307" t="s">
        <v>135</v>
      </c>
      <c r="P51" s="307" t="s">
        <v>135</v>
      </c>
      <c r="Q51" s="313" t="s">
        <v>135</v>
      </c>
      <c r="R51" s="307" t="s">
        <v>135</v>
      </c>
      <c r="S51" s="307" t="s">
        <v>135</v>
      </c>
    </row>
    <row r="52" spans="1:19" s="368" customFormat="1" ht="15" customHeight="1">
      <c r="A52" s="541" t="s">
        <v>53</v>
      </c>
      <c r="B52" s="542"/>
      <c r="C52" s="443">
        <f>SUM(C53:C58)</f>
        <v>38098</v>
      </c>
      <c r="D52" s="443">
        <f>SUM(D53:D58)</f>
        <v>295</v>
      </c>
      <c r="E52" s="443">
        <f>SUM(E53:E58)</f>
        <v>369</v>
      </c>
      <c r="F52" s="377" t="s">
        <v>363</v>
      </c>
      <c r="G52" s="340">
        <f>SUM(G53:G58)</f>
        <v>4</v>
      </c>
      <c r="H52" s="443">
        <f>SUM(H53:H58)</f>
        <v>155</v>
      </c>
      <c r="I52" s="340">
        <f>SUM(I53:I58)</f>
        <v>38</v>
      </c>
      <c r="J52" s="443">
        <f>SUM(J53:J58)</f>
        <v>-74</v>
      </c>
      <c r="K52" s="443">
        <f>SUM(K53:K58)</f>
        <v>-183</v>
      </c>
      <c r="L52" s="378">
        <f>1000*D52/C52</f>
        <v>7.743188618825135</v>
      </c>
      <c r="M52" s="378">
        <f>1000*E52/C52</f>
        <v>9.685547797784661</v>
      </c>
      <c r="N52" s="377" t="s">
        <v>363</v>
      </c>
      <c r="O52" s="378">
        <f>1000*G52/(D52+G52)</f>
        <v>13.377926421404682</v>
      </c>
      <c r="P52" s="378">
        <f>1000*H52/C52</f>
        <v>4.068455037009817</v>
      </c>
      <c r="Q52" s="379">
        <f>1000*I52/C52</f>
        <v>0.9974276864927293</v>
      </c>
      <c r="R52" s="378">
        <f>1000*J52/C52</f>
        <v>-1.9423591789595254</v>
      </c>
      <c r="S52" s="378">
        <f>100*K52/C52</f>
        <v>-0.48034017533728807</v>
      </c>
    </row>
    <row r="53" spans="1:19" ht="15" customHeight="1">
      <c r="A53" s="290"/>
      <c r="B53" s="293" t="s">
        <v>54</v>
      </c>
      <c r="C53" s="294">
        <v>6298</v>
      </c>
      <c r="D53" s="294">
        <v>48</v>
      </c>
      <c r="E53" s="294">
        <v>58</v>
      </c>
      <c r="F53" s="258" t="s">
        <v>347</v>
      </c>
      <c r="G53" s="258" t="s">
        <v>347</v>
      </c>
      <c r="H53" s="294">
        <v>24</v>
      </c>
      <c r="I53" s="258">
        <v>9</v>
      </c>
      <c r="J53" s="292">
        <v>-10</v>
      </c>
      <c r="K53" s="294">
        <v>-55</v>
      </c>
      <c r="L53" s="307">
        <v>7.6</v>
      </c>
      <c r="M53" s="307">
        <v>9.2</v>
      </c>
      <c r="N53" s="258" t="s">
        <v>347</v>
      </c>
      <c r="O53" s="258" t="s">
        <v>347</v>
      </c>
      <c r="P53" s="307">
        <v>3.8</v>
      </c>
      <c r="Q53" s="313">
        <v>1.43</v>
      </c>
      <c r="R53" s="307">
        <v>-1.6</v>
      </c>
      <c r="S53" s="307">
        <v>-0.9</v>
      </c>
    </row>
    <row r="54" spans="1:19" ht="15" customHeight="1">
      <c r="A54" s="290"/>
      <c r="B54" s="293" t="s">
        <v>55</v>
      </c>
      <c r="C54" s="294">
        <v>5769</v>
      </c>
      <c r="D54" s="294">
        <v>43</v>
      </c>
      <c r="E54" s="294">
        <v>47</v>
      </c>
      <c r="F54" s="258" t="s">
        <v>347</v>
      </c>
      <c r="G54" s="258" t="s">
        <v>347</v>
      </c>
      <c r="H54" s="294">
        <v>18</v>
      </c>
      <c r="I54" s="258">
        <v>7</v>
      </c>
      <c r="J54" s="292">
        <v>-4</v>
      </c>
      <c r="K54" s="294">
        <v>-22</v>
      </c>
      <c r="L54" s="307">
        <v>7.5</v>
      </c>
      <c r="M54" s="307">
        <v>8.1</v>
      </c>
      <c r="N54" s="258" t="s">
        <v>347</v>
      </c>
      <c r="O54" s="258" t="s">
        <v>347</v>
      </c>
      <c r="P54" s="307">
        <v>3.1</v>
      </c>
      <c r="Q54" s="313">
        <v>1.21</v>
      </c>
      <c r="R54" s="307">
        <v>-0.7</v>
      </c>
      <c r="S54" s="307">
        <v>-0.4</v>
      </c>
    </row>
    <row r="55" spans="1:19" ht="15" customHeight="1">
      <c r="A55" s="290"/>
      <c r="B55" s="293" t="s">
        <v>56</v>
      </c>
      <c r="C55" s="294">
        <v>8099</v>
      </c>
      <c r="D55" s="294">
        <v>72</v>
      </c>
      <c r="E55" s="294">
        <v>94</v>
      </c>
      <c r="F55" s="258" t="s">
        <v>347</v>
      </c>
      <c r="G55" s="258">
        <v>2</v>
      </c>
      <c r="H55" s="294">
        <v>38</v>
      </c>
      <c r="I55" s="258">
        <v>6</v>
      </c>
      <c r="J55" s="292">
        <v>-22</v>
      </c>
      <c r="K55" s="294">
        <v>-17</v>
      </c>
      <c r="L55" s="307">
        <v>8.9</v>
      </c>
      <c r="M55" s="307">
        <v>11.6</v>
      </c>
      <c r="N55" s="258" t="s">
        <v>347</v>
      </c>
      <c r="O55" s="307">
        <v>27</v>
      </c>
      <c r="P55" s="307">
        <v>4.7</v>
      </c>
      <c r="Q55" s="313">
        <v>0.74</v>
      </c>
      <c r="R55" s="307">
        <v>-2.7</v>
      </c>
      <c r="S55" s="307">
        <v>-0.2</v>
      </c>
    </row>
    <row r="56" spans="1:19" ht="15" customHeight="1">
      <c r="A56" s="290"/>
      <c r="B56" s="293" t="s">
        <v>57</v>
      </c>
      <c r="C56" s="294">
        <v>8984</v>
      </c>
      <c r="D56" s="294">
        <v>65</v>
      </c>
      <c r="E56" s="294">
        <v>79</v>
      </c>
      <c r="F56" s="258" t="s">
        <v>347</v>
      </c>
      <c r="G56" s="258" t="s">
        <v>347</v>
      </c>
      <c r="H56" s="294">
        <v>36</v>
      </c>
      <c r="I56" s="258">
        <v>6</v>
      </c>
      <c r="J56" s="292">
        <v>-14</v>
      </c>
      <c r="K56" s="294">
        <v>-38</v>
      </c>
      <c r="L56" s="307">
        <v>7.2</v>
      </c>
      <c r="M56" s="307">
        <v>8.8</v>
      </c>
      <c r="N56" s="258" t="s">
        <v>347</v>
      </c>
      <c r="O56" s="258" t="s">
        <v>347</v>
      </c>
      <c r="P56" s="307">
        <v>4</v>
      </c>
      <c r="Q56" s="313">
        <v>0.67</v>
      </c>
      <c r="R56" s="307">
        <v>-1.6</v>
      </c>
      <c r="S56" s="307">
        <v>-0.4</v>
      </c>
    </row>
    <row r="57" spans="1:19" ht="15" customHeight="1">
      <c r="A57" s="290"/>
      <c r="B57" s="293" t="s">
        <v>58</v>
      </c>
      <c r="C57" s="294">
        <v>3602</v>
      </c>
      <c r="D57" s="294">
        <v>26</v>
      </c>
      <c r="E57" s="294">
        <v>43</v>
      </c>
      <c r="F57" s="258" t="s">
        <v>347</v>
      </c>
      <c r="G57" s="258">
        <v>2</v>
      </c>
      <c r="H57" s="294">
        <v>14</v>
      </c>
      <c r="I57" s="258">
        <v>4</v>
      </c>
      <c r="J57" s="292">
        <v>-17</v>
      </c>
      <c r="K57" s="294">
        <v>-48</v>
      </c>
      <c r="L57" s="307">
        <v>7.2</v>
      </c>
      <c r="M57" s="307">
        <v>11.9</v>
      </c>
      <c r="N57" s="258" t="s">
        <v>347</v>
      </c>
      <c r="O57" s="307">
        <v>71.4</v>
      </c>
      <c r="P57" s="307">
        <v>3.9</v>
      </c>
      <c r="Q57" s="313">
        <v>1.11</v>
      </c>
      <c r="R57" s="307">
        <v>-4.7</v>
      </c>
      <c r="S57" s="307">
        <v>-1.3</v>
      </c>
    </row>
    <row r="58" spans="1:19" ht="15" customHeight="1">
      <c r="A58" s="290"/>
      <c r="B58" s="293" t="s">
        <v>59</v>
      </c>
      <c r="C58" s="294">
        <v>5346</v>
      </c>
      <c r="D58" s="294">
        <v>41</v>
      </c>
      <c r="E58" s="294">
        <v>48</v>
      </c>
      <c r="F58" s="258" t="s">
        <v>347</v>
      </c>
      <c r="G58" s="258" t="s">
        <v>347</v>
      </c>
      <c r="H58" s="294">
        <v>25</v>
      </c>
      <c r="I58" s="258">
        <v>6</v>
      </c>
      <c r="J58" s="292">
        <v>-7</v>
      </c>
      <c r="K58" s="294">
        <v>-3</v>
      </c>
      <c r="L58" s="307">
        <v>7.7</v>
      </c>
      <c r="M58" s="307">
        <v>9</v>
      </c>
      <c r="N58" s="258" t="s">
        <v>347</v>
      </c>
      <c r="O58" s="258" t="s">
        <v>347</v>
      </c>
      <c r="P58" s="307">
        <v>4.7</v>
      </c>
      <c r="Q58" s="313">
        <v>1.12</v>
      </c>
      <c r="R58" s="307">
        <v>-1.3</v>
      </c>
      <c r="S58" s="307">
        <v>-0.1</v>
      </c>
    </row>
    <row r="59" spans="1:19" ht="15" customHeight="1">
      <c r="A59" s="290"/>
      <c r="B59" s="293"/>
      <c r="C59" s="291"/>
      <c r="D59" s="291"/>
      <c r="E59" s="291"/>
      <c r="F59" s="252"/>
      <c r="G59" s="252"/>
      <c r="H59" s="291"/>
      <c r="I59" s="252"/>
      <c r="J59" s="292" t="s">
        <v>135</v>
      </c>
      <c r="K59" s="292"/>
      <c r="L59" s="307" t="s">
        <v>135</v>
      </c>
      <c r="M59" s="307" t="s">
        <v>135</v>
      </c>
      <c r="N59" s="307" t="s">
        <v>135</v>
      </c>
      <c r="O59" s="307" t="s">
        <v>135</v>
      </c>
      <c r="P59" s="307" t="s">
        <v>135</v>
      </c>
      <c r="Q59" s="313" t="s">
        <v>135</v>
      </c>
      <c r="R59" s="307" t="s">
        <v>135</v>
      </c>
      <c r="S59" s="307" t="s">
        <v>135</v>
      </c>
    </row>
    <row r="60" spans="1:19" s="368" customFormat="1" ht="15" customHeight="1">
      <c r="A60" s="541" t="s">
        <v>60</v>
      </c>
      <c r="B60" s="542"/>
      <c r="C60" s="443">
        <f>SUM(C61:C64)</f>
        <v>39818</v>
      </c>
      <c r="D60" s="443">
        <f>SUM(D61:D64)</f>
        <v>250</v>
      </c>
      <c r="E60" s="443">
        <f>SUM(E61:E64)</f>
        <v>547</v>
      </c>
      <c r="F60" s="377" t="s">
        <v>347</v>
      </c>
      <c r="G60" s="340">
        <f>SUM(G61:G64)</f>
        <v>7</v>
      </c>
      <c r="H60" s="443">
        <f>SUM(H61:H64)</f>
        <v>124</v>
      </c>
      <c r="I60" s="340">
        <f>SUM(I61:I64)</f>
        <v>35</v>
      </c>
      <c r="J60" s="443">
        <f>SUM(J61:J64)</f>
        <v>-297</v>
      </c>
      <c r="K60" s="443">
        <f>SUM(K61:K64)</f>
        <v>-424</v>
      </c>
      <c r="L60" s="378">
        <f>1000*D60/C60</f>
        <v>6.278567482043297</v>
      </c>
      <c r="M60" s="378">
        <f>1000*E60/C60</f>
        <v>13.737505650710734</v>
      </c>
      <c r="N60" s="377" t="s">
        <v>347</v>
      </c>
      <c r="O60" s="378">
        <f>1000*G60/(D60+G60)</f>
        <v>27.237354085603112</v>
      </c>
      <c r="P60" s="378">
        <f>1000*H60/C60</f>
        <v>3.1141694710934753</v>
      </c>
      <c r="Q60" s="379">
        <f>1000*I60/C60</f>
        <v>0.8789994474860616</v>
      </c>
      <c r="R60" s="378">
        <f>1000*J60/C60</f>
        <v>-7.458938168667437</v>
      </c>
      <c r="S60" s="378">
        <f>100*K60/C60</f>
        <v>-1.0648450449545432</v>
      </c>
    </row>
    <row r="61" spans="1:19" ht="15" customHeight="1">
      <c r="A61" s="290"/>
      <c r="B61" s="293" t="s">
        <v>61</v>
      </c>
      <c r="C61" s="294">
        <v>12255</v>
      </c>
      <c r="D61" s="294">
        <v>88</v>
      </c>
      <c r="E61" s="294">
        <v>167</v>
      </c>
      <c r="F61" s="258" t="s">
        <v>347</v>
      </c>
      <c r="G61" s="258">
        <v>4</v>
      </c>
      <c r="H61" s="294">
        <v>40</v>
      </c>
      <c r="I61" s="258">
        <v>13</v>
      </c>
      <c r="J61" s="292">
        <v>-79</v>
      </c>
      <c r="K61" s="294">
        <v>-118</v>
      </c>
      <c r="L61" s="307">
        <v>7.2</v>
      </c>
      <c r="M61" s="307">
        <v>13.6</v>
      </c>
      <c r="N61" s="258" t="s">
        <v>347</v>
      </c>
      <c r="O61" s="307">
        <v>43.5</v>
      </c>
      <c r="P61" s="307">
        <v>3.3</v>
      </c>
      <c r="Q61" s="313">
        <v>1.06</v>
      </c>
      <c r="R61" s="307">
        <v>-6.4</v>
      </c>
      <c r="S61" s="307">
        <v>-1</v>
      </c>
    </row>
    <row r="62" spans="1:19" ht="15" customHeight="1">
      <c r="A62" s="290"/>
      <c r="B62" s="293" t="s">
        <v>62</v>
      </c>
      <c r="C62" s="294">
        <v>9403</v>
      </c>
      <c r="D62" s="294">
        <v>34</v>
      </c>
      <c r="E62" s="294">
        <v>140</v>
      </c>
      <c r="F62" s="258" t="s">
        <v>347</v>
      </c>
      <c r="G62" s="258" t="s">
        <v>347</v>
      </c>
      <c r="H62" s="294">
        <v>29</v>
      </c>
      <c r="I62" s="258">
        <v>4</v>
      </c>
      <c r="J62" s="292">
        <v>-106</v>
      </c>
      <c r="K62" s="294">
        <v>-144</v>
      </c>
      <c r="L62" s="307">
        <v>3.6</v>
      </c>
      <c r="M62" s="307">
        <v>14.9</v>
      </c>
      <c r="N62" s="258" t="s">
        <v>347</v>
      </c>
      <c r="O62" s="258" t="s">
        <v>347</v>
      </c>
      <c r="P62" s="307">
        <v>3.1</v>
      </c>
      <c r="Q62" s="313">
        <v>0.43</v>
      </c>
      <c r="R62" s="307">
        <v>-11.3</v>
      </c>
      <c r="S62" s="307">
        <v>-1.5</v>
      </c>
    </row>
    <row r="63" spans="1:19" ht="15" customHeight="1">
      <c r="A63" s="290"/>
      <c r="B63" s="293" t="s">
        <v>63</v>
      </c>
      <c r="C63" s="294">
        <v>13191</v>
      </c>
      <c r="D63" s="294">
        <v>91</v>
      </c>
      <c r="E63" s="294">
        <v>186</v>
      </c>
      <c r="F63" s="258" t="s">
        <v>347</v>
      </c>
      <c r="G63" s="258">
        <v>3</v>
      </c>
      <c r="H63" s="294">
        <v>41</v>
      </c>
      <c r="I63" s="258">
        <v>17</v>
      </c>
      <c r="J63" s="292">
        <v>-95</v>
      </c>
      <c r="K63" s="294">
        <v>-159</v>
      </c>
      <c r="L63" s="307">
        <v>6.9</v>
      </c>
      <c r="M63" s="307">
        <v>14.1</v>
      </c>
      <c r="N63" s="258" t="s">
        <v>347</v>
      </c>
      <c r="O63" s="307">
        <v>31.9</v>
      </c>
      <c r="P63" s="307">
        <v>3.1</v>
      </c>
      <c r="Q63" s="313">
        <v>1.29</v>
      </c>
      <c r="R63" s="307">
        <v>-7.2</v>
      </c>
      <c r="S63" s="307">
        <v>-1.2</v>
      </c>
    </row>
    <row r="64" spans="1:19" ht="15" customHeight="1">
      <c r="A64" s="290"/>
      <c r="B64" s="293" t="s">
        <v>64</v>
      </c>
      <c r="C64" s="294">
        <v>4969</v>
      </c>
      <c r="D64" s="294">
        <v>37</v>
      </c>
      <c r="E64" s="294">
        <v>54</v>
      </c>
      <c r="F64" s="258" t="s">
        <v>347</v>
      </c>
      <c r="G64" s="258" t="s">
        <v>347</v>
      </c>
      <c r="H64" s="294">
        <v>14</v>
      </c>
      <c r="I64" s="258">
        <v>1</v>
      </c>
      <c r="J64" s="292">
        <v>-17</v>
      </c>
      <c r="K64" s="294">
        <v>-3</v>
      </c>
      <c r="L64" s="307">
        <v>7.4</v>
      </c>
      <c r="M64" s="307">
        <v>10.9</v>
      </c>
      <c r="N64" s="258" t="s">
        <v>347</v>
      </c>
      <c r="O64" s="258" t="s">
        <v>347</v>
      </c>
      <c r="P64" s="307">
        <v>2.8</v>
      </c>
      <c r="Q64" s="313">
        <v>0.2</v>
      </c>
      <c r="R64" s="307">
        <v>-3.4</v>
      </c>
      <c r="S64" s="307">
        <v>-0.1</v>
      </c>
    </row>
    <row r="65" spans="1:19" ht="15" customHeight="1">
      <c r="A65" s="290"/>
      <c r="B65" s="293"/>
      <c r="C65" s="291"/>
      <c r="D65" s="291"/>
      <c r="E65" s="291"/>
      <c r="F65" s="252"/>
      <c r="G65" s="252"/>
      <c r="H65" s="291"/>
      <c r="I65" s="252"/>
      <c r="J65" s="292" t="s">
        <v>135</v>
      </c>
      <c r="K65" s="292"/>
      <c r="L65" s="307" t="s">
        <v>135</v>
      </c>
      <c r="M65" s="307" t="s">
        <v>135</v>
      </c>
      <c r="N65" s="307" t="s">
        <v>135</v>
      </c>
      <c r="O65" s="307" t="s">
        <v>135</v>
      </c>
      <c r="P65" s="307" t="s">
        <v>135</v>
      </c>
      <c r="Q65" s="313" t="s">
        <v>135</v>
      </c>
      <c r="R65" s="307" t="s">
        <v>135</v>
      </c>
      <c r="S65" s="307" t="s">
        <v>135</v>
      </c>
    </row>
    <row r="66" spans="1:19" s="368" customFormat="1" ht="15" customHeight="1">
      <c r="A66" s="541" t="s">
        <v>65</v>
      </c>
      <c r="B66" s="542"/>
      <c r="C66" s="443">
        <f>SUM(C67)</f>
        <v>8657</v>
      </c>
      <c r="D66" s="443">
        <f>SUM(D67)</f>
        <v>73</v>
      </c>
      <c r="E66" s="443">
        <f>SUM(E67)</f>
        <v>78</v>
      </c>
      <c r="F66" s="377" t="s">
        <v>363</v>
      </c>
      <c r="G66" s="340">
        <f>SUM(G67)</f>
        <v>2</v>
      </c>
      <c r="H66" s="443">
        <f>SUM(H67)</f>
        <v>34</v>
      </c>
      <c r="I66" s="340">
        <f>SUM(I67)</f>
        <v>6</v>
      </c>
      <c r="J66" s="443">
        <f>SUM(J67)</f>
        <v>-5</v>
      </c>
      <c r="K66" s="443">
        <f>SUM(K67)</f>
        <v>-123</v>
      </c>
      <c r="L66" s="378">
        <f>1000*D66/C66</f>
        <v>8.432482384197758</v>
      </c>
      <c r="M66" s="378">
        <f>1000*E66/C66</f>
        <v>9.010049670786646</v>
      </c>
      <c r="N66" s="377" t="s">
        <v>363</v>
      </c>
      <c r="O66" s="378">
        <f>1000*G66/(D66+G66)</f>
        <v>26.666666666666668</v>
      </c>
      <c r="P66" s="378">
        <f>1000*H66/C66</f>
        <v>3.9274575488044356</v>
      </c>
      <c r="Q66" s="379">
        <f>1000*I66/C66</f>
        <v>0.6930807439066651</v>
      </c>
      <c r="R66" s="378">
        <f>1000*J66/C66</f>
        <v>-0.5775672865888876</v>
      </c>
      <c r="S66" s="378">
        <f>100*K66/C66</f>
        <v>-1.4208155250086636</v>
      </c>
    </row>
    <row r="67" spans="1:19" ht="15" customHeight="1">
      <c r="A67" s="295"/>
      <c r="B67" s="296" t="s">
        <v>66</v>
      </c>
      <c r="C67" s="294">
        <v>8657</v>
      </c>
      <c r="D67" s="294">
        <v>73</v>
      </c>
      <c r="E67" s="294">
        <v>78</v>
      </c>
      <c r="F67" s="258" t="s">
        <v>347</v>
      </c>
      <c r="G67" s="258">
        <v>2</v>
      </c>
      <c r="H67" s="294">
        <v>34</v>
      </c>
      <c r="I67" s="258">
        <v>6</v>
      </c>
      <c r="J67" s="292">
        <v>-5</v>
      </c>
      <c r="K67" s="294">
        <v>-123</v>
      </c>
      <c r="L67" s="307">
        <v>8.4</v>
      </c>
      <c r="M67" s="307">
        <v>9</v>
      </c>
      <c r="N67" s="307" t="s">
        <v>347</v>
      </c>
      <c r="O67" s="307">
        <v>26.7</v>
      </c>
      <c r="P67" s="307">
        <v>3.9</v>
      </c>
      <c r="Q67" s="313">
        <v>0.69</v>
      </c>
      <c r="R67" s="307">
        <v>-0.6</v>
      </c>
      <c r="S67" s="307">
        <v>-1.4</v>
      </c>
    </row>
    <row r="68" spans="1:19" ht="15" customHeight="1">
      <c r="A68" s="294" t="s">
        <v>121</v>
      </c>
      <c r="B68" s="294"/>
      <c r="C68" s="297"/>
      <c r="D68" s="297"/>
      <c r="E68" s="297"/>
      <c r="F68" s="297"/>
      <c r="G68" s="297"/>
      <c r="H68" s="297"/>
      <c r="I68" s="297"/>
      <c r="J68" s="297"/>
      <c r="K68" s="297"/>
      <c r="L68" s="308"/>
      <c r="M68" s="308"/>
      <c r="N68" s="308"/>
      <c r="O68" s="308"/>
      <c r="P68" s="308"/>
      <c r="Q68" s="314"/>
      <c r="R68" s="308"/>
      <c r="S68" s="308"/>
    </row>
    <row r="69" spans="3:19" ht="14.25">
      <c r="C69" s="298"/>
      <c r="D69" s="298"/>
      <c r="E69" s="298"/>
      <c r="F69" s="298"/>
      <c r="G69" s="298"/>
      <c r="H69" s="298"/>
      <c r="I69" s="298"/>
      <c r="J69" s="298"/>
      <c r="K69" s="298"/>
      <c r="L69" s="309"/>
      <c r="M69" s="309"/>
      <c r="N69" s="309"/>
      <c r="O69" s="309"/>
      <c r="P69" s="309"/>
      <c r="Q69" s="315"/>
      <c r="R69" s="309"/>
      <c r="S69" s="309"/>
    </row>
  </sheetData>
  <sheetProtection/>
  <mergeCells count="36">
    <mergeCell ref="R5:R7"/>
    <mergeCell ref="K5:K7"/>
    <mergeCell ref="L5:L7"/>
    <mergeCell ref="P5:P7"/>
    <mergeCell ref="Q5:Q7"/>
    <mergeCell ref="M5:M7"/>
    <mergeCell ref="N5:N7"/>
    <mergeCell ref="O5:O7"/>
    <mergeCell ref="A2:S2"/>
    <mergeCell ref="A5:B7"/>
    <mergeCell ref="C5:C7"/>
    <mergeCell ref="D5:D7"/>
    <mergeCell ref="E5:E7"/>
    <mergeCell ref="S5:S7"/>
    <mergeCell ref="A16:B16"/>
    <mergeCell ref="A17:B17"/>
    <mergeCell ref="I5:I7"/>
    <mergeCell ref="J5:J7"/>
    <mergeCell ref="G5:G7"/>
    <mergeCell ref="H5:H7"/>
    <mergeCell ref="A13:B13"/>
    <mergeCell ref="A9:B9"/>
    <mergeCell ref="A11:B11"/>
    <mergeCell ref="A12:B12"/>
    <mergeCell ref="A14:B14"/>
    <mergeCell ref="A15:B15"/>
    <mergeCell ref="A3:S3"/>
    <mergeCell ref="A23:B23"/>
    <mergeCell ref="A60:B60"/>
    <mergeCell ref="A66:B66"/>
    <mergeCell ref="A29:B29"/>
    <mergeCell ref="A39:B39"/>
    <mergeCell ref="A46:B46"/>
    <mergeCell ref="A52:B52"/>
    <mergeCell ref="A18:B18"/>
    <mergeCell ref="A20:B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  <ignoredErrors>
    <ignoredError sqref="C9:D9 E9:K9" formulaRange="1"/>
    <ignoredError sqref="L9 L20 L23 L29 L39 L46 L52 L60 L6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7"/>
  <sheetViews>
    <sheetView zoomScale="75" zoomScaleNormal="75" zoomScalePageLayoutView="0" workbookViewId="0" topLeftCell="H29">
      <selection activeCell="AO62" sqref="AO62"/>
    </sheetView>
  </sheetViews>
  <sheetFormatPr defaultColWidth="8.796875" defaultRowHeight="15"/>
  <cols>
    <col min="1" max="1" width="12.19921875" style="148" customWidth="1"/>
    <col min="2" max="4" width="6.69921875" style="148" customWidth="1"/>
    <col min="5" max="11" width="4.3984375" style="148" customWidth="1"/>
    <col min="12" max="12" width="5" style="148" customWidth="1"/>
    <col min="13" max="13" width="4.8984375" style="148" customWidth="1"/>
    <col min="14" max="19" width="4.3984375" style="148" customWidth="1"/>
    <col min="20" max="20" width="5" style="148" customWidth="1"/>
    <col min="21" max="21" width="4.59765625" style="148" customWidth="1"/>
    <col min="22" max="26" width="6.3984375" style="148" customWidth="1"/>
    <col min="27" max="27" width="7.09765625" style="148" customWidth="1"/>
    <col min="28" max="29" width="6.3984375" style="148" customWidth="1"/>
    <col min="30" max="30" width="6.69921875" style="148" customWidth="1"/>
    <col min="31" max="36" width="6.3984375" style="148" customWidth="1"/>
    <col min="37" max="37" width="7.5" style="148" customWidth="1"/>
    <col min="38" max="39" width="6.3984375" style="148" customWidth="1"/>
    <col min="40" max="40" width="7.09765625" style="148" customWidth="1"/>
    <col min="41" max="41" width="6.69921875" style="148" customWidth="1"/>
    <col min="42" max="16384" width="9" style="148" customWidth="1"/>
  </cols>
  <sheetData>
    <row r="1" spans="1:41" s="107" customFormat="1" ht="14.25">
      <c r="A1" s="8" t="s">
        <v>169</v>
      </c>
      <c r="AO1" s="10" t="s">
        <v>170</v>
      </c>
    </row>
    <row r="3" spans="1:41" s="107" customFormat="1" ht="14.25">
      <c r="A3" s="619" t="s">
        <v>171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619"/>
      <c r="AN3" s="619"/>
      <c r="AO3" s="619"/>
    </row>
    <row r="4" spans="1:42" s="107" customFormat="1" ht="15" thickBo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9"/>
    </row>
    <row r="5" spans="1:42" s="107" customFormat="1" ht="14.25">
      <c r="A5" s="659" t="s">
        <v>155</v>
      </c>
      <c r="B5" s="659"/>
      <c r="C5" s="659"/>
      <c r="D5" s="661" t="s">
        <v>156</v>
      </c>
      <c r="E5" s="659"/>
      <c r="F5" s="659"/>
      <c r="G5" s="659"/>
      <c r="H5" s="659"/>
      <c r="I5" s="659"/>
      <c r="J5" s="659"/>
      <c r="K5" s="659"/>
      <c r="L5" s="659"/>
      <c r="M5" s="659"/>
      <c r="N5" s="659" t="s">
        <v>157</v>
      </c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 t="s">
        <v>158</v>
      </c>
      <c r="AH5" s="659"/>
      <c r="AI5" s="659"/>
      <c r="AJ5" s="659" t="s">
        <v>159</v>
      </c>
      <c r="AK5" s="659"/>
      <c r="AL5" s="659"/>
      <c r="AM5" s="659" t="s">
        <v>160</v>
      </c>
      <c r="AN5" s="659"/>
      <c r="AO5" s="672"/>
      <c r="AP5" s="109"/>
    </row>
    <row r="6" spans="1:42" s="107" customFormat="1" ht="14.25">
      <c r="A6" s="660"/>
      <c r="B6" s="660"/>
      <c r="C6" s="660"/>
      <c r="D6" s="662" t="s">
        <v>161</v>
      </c>
      <c r="E6" s="660"/>
      <c r="F6" s="660"/>
      <c r="G6" s="660"/>
      <c r="H6" s="660" t="s">
        <v>162</v>
      </c>
      <c r="I6" s="660"/>
      <c r="J6" s="660"/>
      <c r="K6" s="660" t="s">
        <v>163</v>
      </c>
      <c r="L6" s="660"/>
      <c r="M6" s="660"/>
      <c r="N6" s="660" t="s">
        <v>161</v>
      </c>
      <c r="O6" s="660"/>
      <c r="P6" s="660"/>
      <c r="Q6" s="660"/>
      <c r="R6" s="660" t="s">
        <v>162</v>
      </c>
      <c r="S6" s="660"/>
      <c r="T6" s="660"/>
      <c r="U6" s="660" t="s">
        <v>163</v>
      </c>
      <c r="V6" s="660"/>
      <c r="W6" s="660"/>
      <c r="X6" s="660" t="s">
        <v>164</v>
      </c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60"/>
      <c r="AJ6" s="660"/>
      <c r="AK6" s="660"/>
      <c r="AL6" s="660"/>
      <c r="AM6" s="660"/>
      <c r="AN6" s="660"/>
      <c r="AO6" s="673"/>
      <c r="AP6" s="109"/>
    </row>
    <row r="7" spans="1:42" s="107" customFormat="1" ht="14.25">
      <c r="A7" s="660"/>
      <c r="B7" s="660"/>
      <c r="C7" s="660"/>
      <c r="D7" s="662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 t="s">
        <v>165</v>
      </c>
      <c r="Y7" s="660"/>
      <c r="Z7" s="660"/>
      <c r="AA7" s="660" t="s">
        <v>162</v>
      </c>
      <c r="AB7" s="660"/>
      <c r="AC7" s="660"/>
      <c r="AD7" s="660" t="s">
        <v>163</v>
      </c>
      <c r="AE7" s="660"/>
      <c r="AF7" s="660"/>
      <c r="AG7" s="660"/>
      <c r="AH7" s="660"/>
      <c r="AI7" s="660"/>
      <c r="AJ7" s="660"/>
      <c r="AK7" s="660"/>
      <c r="AL7" s="660"/>
      <c r="AM7" s="660"/>
      <c r="AN7" s="660"/>
      <c r="AO7" s="673"/>
      <c r="AP7" s="109"/>
    </row>
    <row r="8" spans="1:42" s="382" customFormat="1" ht="14.25">
      <c r="A8" s="657" t="s">
        <v>348</v>
      </c>
      <c r="B8" s="657"/>
      <c r="C8" s="658"/>
      <c r="D8" s="620">
        <f>SUM(D9:G20)</f>
        <v>11002</v>
      </c>
      <c r="E8" s="620"/>
      <c r="F8" s="620"/>
      <c r="G8" s="620"/>
      <c r="H8" s="620">
        <f>SUM(H9:J20)</f>
        <v>5698</v>
      </c>
      <c r="I8" s="620"/>
      <c r="J8" s="620"/>
      <c r="K8" s="620">
        <f>SUM(K9:M20)</f>
        <v>5304</v>
      </c>
      <c r="L8" s="620"/>
      <c r="M8" s="620"/>
      <c r="N8" s="620">
        <f>SUM(N9:Q20)</f>
        <v>8911</v>
      </c>
      <c r="O8" s="620"/>
      <c r="P8" s="620"/>
      <c r="Q8" s="620"/>
      <c r="R8" s="620">
        <f>SUM(R9:T20)</f>
        <v>4675</v>
      </c>
      <c r="S8" s="620"/>
      <c r="T8" s="620"/>
      <c r="U8" s="620">
        <f>SUM(U9:W20)</f>
        <v>4236</v>
      </c>
      <c r="V8" s="620"/>
      <c r="W8" s="620"/>
      <c r="X8" s="620">
        <f>SUM(X9:Z20)</f>
        <v>55</v>
      </c>
      <c r="Y8" s="620"/>
      <c r="Z8" s="620"/>
      <c r="AA8" s="620">
        <f>SUM(AA9:AC20)</f>
        <v>33</v>
      </c>
      <c r="AB8" s="620"/>
      <c r="AC8" s="620"/>
      <c r="AD8" s="620">
        <f>SUM(AD9:AF20)</f>
        <v>22</v>
      </c>
      <c r="AE8" s="620"/>
      <c r="AF8" s="620"/>
      <c r="AG8" s="620">
        <f>SUM(AG9:AI20)</f>
        <v>347</v>
      </c>
      <c r="AH8" s="620"/>
      <c r="AI8" s="620"/>
      <c r="AJ8" s="620">
        <f>SUM(AJ9:AL20)</f>
        <v>6718</v>
      </c>
      <c r="AK8" s="620"/>
      <c r="AL8" s="620"/>
      <c r="AM8" s="620">
        <f>SUM(AM9:AO20)</f>
        <v>1403</v>
      </c>
      <c r="AN8" s="620"/>
      <c r="AO8" s="620"/>
      <c r="AP8" s="381"/>
    </row>
    <row r="9" spans="1:42" s="111" customFormat="1" ht="14.25">
      <c r="A9" s="651" t="s">
        <v>166</v>
      </c>
      <c r="B9" s="651"/>
      <c r="C9" s="652"/>
      <c r="D9" s="615">
        <f>SUM(H9:M9)</f>
        <v>952</v>
      </c>
      <c r="E9" s="615"/>
      <c r="F9" s="615"/>
      <c r="G9" s="615"/>
      <c r="H9" s="615">
        <v>513</v>
      </c>
      <c r="I9" s="615"/>
      <c r="J9" s="615"/>
      <c r="K9" s="615">
        <v>439</v>
      </c>
      <c r="L9" s="615"/>
      <c r="M9" s="615"/>
      <c r="N9" s="615">
        <f>SUM(R9:W9)</f>
        <v>918</v>
      </c>
      <c r="O9" s="615"/>
      <c r="P9" s="615"/>
      <c r="Q9" s="615"/>
      <c r="R9" s="615">
        <v>493</v>
      </c>
      <c r="S9" s="615"/>
      <c r="T9" s="615"/>
      <c r="U9" s="615">
        <v>425</v>
      </c>
      <c r="V9" s="615"/>
      <c r="W9" s="615"/>
      <c r="X9" s="615">
        <f>SUM(AA9:AF9)</f>
        <v>4</v>
      </c>
      <c r="Y9" s="615"/>
      <c r="Z9" s="615"/>
      <c r="AA9" s="615">
        <v>2</v>
      </c>
      <c r="AB9" s="615"/>
      <c r="AC9" s="615"/>
      <c r="AD9" s="615">
        <v>2</v>
      </c>
      <c r="AE9" s="615"/>
      <c r="AF9" s="615"/>
      <c r="AG9" s="615">
        <v>25</v>
      </c>
      <c r="AH9" s="615"/>
      <c r="AI9" s="615"/>
      <c r="AJ9" s="615">
        <v>255</v>
      </c>
      <c r="AK9" s="615"/>
      <c r="AL9" s="615"/>
      <c r="AM9" s="615">
        <v>90</v>
      </c>
      <c r="AN9" s="615"/>
      <c r="AO9" s="615"/>
      <c r="AP9" s="110"/>
    </row>
    <row r="10" spans="1:42" s="111" customFormat="1" ht="14.25">
      <c r="A10" s="651">
        <v>2</v>
      </c>
      <c r="B10" s="651"/>
      <c r="C10" s="652"/>
      <c r="D10" s="615">
        <f aca="true" t="shared" si="0" ref="D10:D20">SUM(H10:M10)</f>
        <v>802</v>
      </c>
      <c r="E10" s="615"/>
      <c r="F10" s="615"/>
      <c r="G10" s="615"/>
      <c r="H10" s="615">
        <v>447</v>
      </c>
      <c r="I10" s="615"/>
      <c r="J10" s="615"/>
      <c r="K10" s="615">
        <v>355</v>
      </c>
      <c r="L10" s="615"/>
      <c r="M10" s="615"/>
      <c r="N10" s="615">
        <f aca="true" t="shared" si="1" ref="N10:N20">SUM(R10:W10)</f>
        <v>805</v>
      </c>
      <c r="O10" s="615"/>
      <c r="P10" s="615"/>
      <c r="Q10" s="615"/>
      <c r="R10" s="615">
        <v>435</v>
      </c>
      <c r="S10" s="615"/>
      <c r="T10" s="615"/>
      <c r="U10" s="615">
        <v>370</v>
      </c>
      <c r="V10" s="615"/>
      <c r="W10" s="615"/>
      <c r="X10" s="615">
        <f aca="true" t="shared" si="2" ref="X10:X20">SUM(AA10:AF10)</f>
        <v>5</v>
      </c>
      <c r="Y10" s="615"/>
      <c r="Z10" s="615"/>
      <c r="AA10" s="615">
        <v>4</v>
      </c>
      <c r="AB10" s="615"/>
      <c r="AC10" s="615"/>
      <c r="AD10" s="615">
        <v>1</v>
      </c>
      <c r="AE10" s="615"/>
      <c r="AF10" s="615"/>
      <c r="AG10" s="615">
        <v>30</v>
      </c>
      <c r="AH10" s="615"/>
      <c r="AI10" s="615"/>
      <c r="AJ10" s="615">
        <v>284</v>
      </c>
      <c r="AK10" s="615"/>
      <c r="AL10" s="615"/>
      <c r="AM10" s="615">
        <v>92</v>
      </c>
      <c r="AN10" s="615"/>
      <c r="AO10" s="615"/>
      <c r="AP10" s="110"/>
    </row>
    <row r="11" spans="1:41" s="111" customFormat="1" ht="14.25">
      <c r="A11" s="651">
        <v>3</v>
      </c>
      <c r="B11" s="651"/>
      <c r="C11" s="652"/>
      <c r="D11" s="615">
        <f t="shared" si="0"/>
        <v>906</v>
      </c>
      <c r="E11" s="615"/>
      <c r="F11" s="615"/>
      <c r="G11" s="615"/>
      <c r="H11" s="615">
        <v>457</v>
      </c>
      <c r="I11" s="615"/>
      <c r="J11" s="615"/>
      <c r="K11" s="615">
        <v>449</v>
      </c>
      <c r="L11" s="615"/>
      <c r="M11" s="615"/>
      <c r="N11" s="615">
        <f t="shared" si="1"/>
        <v>773</v>
      </c>
      <c r="O11" s="615"/>
      <c r="P11" s="615"/>
      <c r="Q11" s="615"/>
      <c r="R11" s="615">
        <v>388</v>
      </c>
      <c r="S11" s="615"/>
      <c r="T11" s="615"/>
      <c r="U11" s="615">
        <v>385</v>
      </c>
      <c r="V11" s="615"/>
      <c r="W11" s="615"/>
      <c r="X11" s="615">
        <f t="shared" si="2"/>
        <v>6</v>
      </c>
      <c r="Y11" s="615"/>
      <c r="Z11" s="615"/>
      <c r="AA11" s="615">
        <v>4</v>
      </c>
      <c r="AB11" s="615"/>
      <c r="AC11" s="615"/>
      <c r="AD11" s="615">
        <v>2</v>
      </c>
      <c r="AE11" s="615"/>
      <c r="AF11" s="615"/>
      <c r="AG11" s="615">
        <v>37</v>
      </c>
      <c r="AH11" s="615"/>
      <c r="AI11" s="615"/>
      <c r="AJ11" s="615">
        <v>725</v>
      </c>
      <c r="AK11" s="615"/>
      <c r="AL11" s="615"/>
      <c r="AM11" s="615">
        <v>152</v>
      </c>
      <c r="AN11" s="615"/>
      <c r="AO11" s="615"/>
    </row>
    <row r="12" spans="1:41" s="111" customFormat="1" ht="14.25">
      <c r="A12" s="651">
        <v>4</v>
      </c>
      <c r="B12" s="651"/>
      <c r="C12" s="652"/>
      <c r="D12" s="615">
        <f t="shared" si="0"/>
        <v>913</v>
      </c>
      <c r="E12" s="615"/>
      <c r="F12" s="615"/>
      <c r="G12" s="615"/>
      <c r="H12" s="615">
        <v>460</v>
      </c>
      <c r="I12" s="615"/>
      <c r="J12" s="615"/>
      <c r="K12" s="615">
        <v>453</v>
      </c>
      <c r="L12" s="615"/>
      <c r="M12" s="615"/>
      <c r="N12" s="615">
        <f t="shared" si="1"/>
        <v>765</v>
      </c>
      <c r="O12" s="615"/>
      <c r="P12" s="615"/>
      <c r="Q12" s="615"/>
      <c r="R12" s="615">
        <v>413</v>
      </c>
      <c r="S12" s="615"/>
      <c r="T12" s="615"/>
      <c r="U12" s="615">
        <v>352</v>
      </c>
      <c r="V12" s="615"/>
      <c r="W12" s="615"/>
      <c r="X12" s="615">
        <f t="shared" si="2"/>
        <v>5</v>
      </c>
      <c r="Y12" s="615"/>
      <c r="Z12" s="615"/>
      <c r="AA12" s="615">
        <v>2</v>
      </c>
      <c r="AB12" s="615"/>
      <c r="AC12" s="615"/>
      <c r="AD12" s="615">
        <v>3</v>
      </c>
      <c r="AE12" s="615"/>
      <c r="AF12" s="615"/>
      <c r="AG12" s="615">
        <v>33</v>
      </c>
      <c r="AH12" s="615"/>
      <c r="AI12" s="615"/>
      <c r="AJ12" s="615">
        <v>679</v>
      </c>
      <c r="AK12" s="615"/>
      <c r="AL12" s="615"/>
      <c r="AM12" s="615">
        <v>137</v>
      </c>
      <c r="AN12" s="615"/>
      <c r="AO12" s="615"/>
    </row>
    <row r="13" spans="1:41" s="111" customFormat="1" ht="14.25">
      <c r="A13" s="651">
        <v>5</v>
      </c>
      <c r="B13" s="651"/>
      <c r="C13" s="652"/>
      <c r="D13" s="615">
        <f t="shared" si="0"/>
        <v>996</v>
      </c>
      <c r="E13" s="615"/>
      <c r="F13" s="615"/>
      <c r="G13" s="615"/>
      <c r="H13" s="615">
        <v>516</v>
      </c>
      <c r="I13" s="615"/>
      <c r="J13" s="615"/>
      <c r="K13" s="615">
        <v>480</v>
      </c>
      <c r="L13" s="615"/>
      <c r="M13" s="615"/>
      <c r="N13" s="615">
        <f t="shared" si="1"/>
        <v>721</v>
      </c>
      <c r="O13" s="615"/>
      <c r="P13" s="615"/>
      <c r="Q13" s="615"/>
      <c r="R13" s="615">
        <v>363</v>
      </c>
      <c r="S13" s="615"/>
      <c r="T13" s="615"/>
      <c r="U13" s="615">
        <v>358</v>
      </c>
      <c r="V13" s="615"/>
      <c r="W13" s="615"/>
      <c r="X13" s="615">
        <f t="shared" si="2"/>
        <v>2</v>
      </c>
      <c r="Y13" s="615"/>
      <c r="Z13" s="615"/>
      <c r="AA13" s="615">
        <v>1</v>
      </c>
      <c r="AB13" s="615"/>
      <c r="AC13" s="615"/>
      <c r="AD13" s="615">
        <v>1</v>
      </c>
      <c r="AE13" s="615"/>
      <c r="AF13" s="615"/>
      <c r="AG13" s="615">
        <v>27</v>
      </c>
      <c r="AH13" s="615"/>
      <c r="AI13" s="615"/>
      <c r="AJ13" s="615">
        <v>669</v>
      </c>
      <c r="AK13" s="615"/>
      <c r="AL13" s="615"/>
      <c r="AM13" s="615">
        <v>121</v>
      </c>
      <c r="AN13" s="615"/>
      <c r="AO13" s="615"/>
    </row>
    <row r="14" spans="1:41" s="111" customFormat="1" ht="14.25">
      <c r="A14" s="651">
        <v>6</v>
      </c>
      <c r="B14" s="651"/>
      <c r="C14" s="652"/>
      <c r="D14" s="615">
        <f t="shared" si="0"/>
        <v>899</v>
      </c>
      <c r="E14" s="615"/>
      <c r="F14" s="615"/>
      <c r="G14" s="615"/>
      <c r="H14" s="615">
        <v>477</v>
      </c>
      <c r="I14" s="615"/>
      <c r="J14" s="615"/>
      <c r="K14" s="615">
        <v>422</v>
      </c>
      <c r="L14" s="615"/>
      <c r="M14" s="615"/>
      <c r="N14" s="615">
        <f t="shared" si="1"/>
        <v>694</v>
      </c>
      <c r="O14" s="615"/>
      <c r="P14" s="615"/>
      <c r="Q14" s="615"/>
      <c r="R14" s="615">
        <v>360</v>
      </c>
      <c r="S14" s="615"/>
      <c r="T14" s="615"/>
      <c r="U14" s="615">
        <v>334</v>
      </c>
      <c r="V14" s="615"/>
      <c r="W14" s="615"/>
      <c r="X14" s="615">
        <f t="shared" si="2"/>
        <v>4</v>
      </c>
      <c r="Y14" s="615"/>
      <c r="Z14" s="615"/>
      <c r="AA14" s="615">
        <v>2</v>
      </c>
      <c r="AB14" s="615"/>
      <c r="AC14" s="615"/>
      <c r="AD14" s="615">
        <v>2</v>
      </c>
      <c r="AE14" s="615"/>
      <c r="AF14" s="615"/>
      <c r="AG14" s="615">
        <v>28</v>
      </c>
      <c r="AH14" s="615"/>
      <c r="AI14" s="615"/>
      <c r="AJ14" s="615">
        <v>796</v>
      </c>
      <c r="AK14" s="615"/>
      <c r="AL14" s="615"/>
      <c r="AM14" s="615">
        <v>117</v>
      </c>
      <c r="AN14" s="615"/>
      <c r="AO14" s="615"/>
    </row>
    <row r="15" spans="1:41" s="111" customFormat="1" ht="14.25">
      <c r="A15" s="651">
        <v>7</v>
      </c>
      <c r="B15" s="651"/>
      <c r="C15" s="652"/>
      <c r="D15" s="615">
        <f t="shared" si="0"/>
        <v>986</v>
      </c>
      <c r="E15" s="615"/>
      <c r="F15" s="615"/>
      <c r="G15" s="615"/>
      <c r="H15" s="615">
        <v>497</v>
      </c>
      <c r="I15" s="615"/>
      <c r="J15" s="615"/>
      <c r="K15" s="615">
        <v>489</v>
      </c>
      <c r="L15" s="615"/>
      <c r="M15" s="615"/>
      <c r="N15" s="615">
        <f t="shared" si="1"/>
        <v>704</v>
      </c>
      <c r="O15" s="615"/>
      <c r="P15" s="615"/>
      <c r="Q15" s="615"/>
      <c r="R15" s="615">
        <v>380</v>
      </c>
      <c r="S15" s="615"/>
      <c r="T15" s="615"/>
      <c r="U15" s="615">
        <v>324</v>
      </c>
      <c r="V15" s="615"/>
      <c r="W15" s="615"/>
      <c r="X15" s="615">
        <f t="shared" si="2"/>
        <v>8</v>
      </c>
      <c r="Y15" s="615"/>
      <c r="Z15" s="615"/>
      <c r="AA15" s="615">
        <v>4</v>
      </c>
      <c r="AB15" s="615"/>
      <c r="AC15" s="615"/>
      <c r="AD15" s="615">
        <v>4</v>
      </c>
      <c r="AE15" s="615"/>
      <c r="AF15" s="615"/>
      <c r="AG15" s="615">
        <v>27</v>
      </c>
      <c r="AH15" s="615"/>
      <c r="AI15" s="615"/>
      <c r="AJ15" s="615">
        <v>418</v>
      </c>
      <c r="AK15" s="615"/>
      <c r="AL15" s="615"/>
      <c r="AM15" s="615">
        <v>112</v>
      </c>
      <c r="AN15" s="615"/>
      <c r="AO15" s="615"/>
    </row>
    <row r="16" spans="1:41" s="111" customFormat="1" ht="14.25">
      <c r="A16" s="651">
        <v>8</v>
      </c>
      <c r="B16" s="651"/>
      <c r="C16" s="652"/>
      <c r="D16" s="615">
        <f t="shared" si="0"/>
        <v>942</v>
      </c>
      <c r="E16" s="615"/>
      <c r="F16" s="615"/>
      <c r="G16" s="615"/>
      <c r="H16" s="615">
        <v>469</v>
      </c>
      <c r="I16" s="615"/>
      <c r="J16" s="615"/>
      <c r="K16" s="615">
        <v>473</v>
      </c>
      <c r="L16" s="615"/>
      <c r="M16" s="615"/>
      <c r="N16" s="615">
        <f t="shared" si="1"/>
        <v>642</v>
      </c>
      <c r="O16" s="615"/>
      <c r="P16" s="615"/>
      <c r="Q16" s="615"/>
      <c r="R16" s="615">
        <v>338</v>
      </c>
      <c r="S16" s="615"/>
      <c r="T16" s="615"/>
      <c r="U16" s="615">
        <v>304</v>
      </c>
      <c r="V16" s="615"/>
      <c r="W16" s="615"/>
      <c r="X16" s="615">
        <f t="shared" si="2"/>
        <v>4</v>
      </c>
      <c r="Y16" s="615"/>
      <c r="Z16" s="615"/>
      <c r="AA16" s="615">
        <v>3</v>
      </c>
      <c r="AB16" s="615"/>
      <c r="AC16" s="615"/>
      <c r="AD16" s="615">
        <v>1</v>
      </c>
      <c r="AE16" s="615"/>
      <c r="AF16" s="615"/>
      <c r="AG16" s="615">
        <v>18</v>
      </c>
      <c r="AH16" s="615"/>
      <c r="AI16" s="615"/>
      <c r="AJ16" s="615">
        <v>268</v>
      </c>
      <c r="AK16" s="615"/>
      <c r="AL16" s="615"/>
      <c r="AM16" s="615">
        <v>121</v>
      </c>
      <c r="AN16" s="615"/>
      <c r="AO16" s="615"/>
    </row>
    <row r="17" spans="1:41" s="111" customFormat="1" ht="14.25">
      <c r="A17" s="651">
        <v>9</v>
      </c>
      <c r="B17" s="651"/>
      <c r="C17" s="652"/>
      <c r="D17" s="615">
        <f t="shared" si="0"/>
        <v>935</v>
      </c>
      <c r="E17" s="615"/>
      <c r="F17" s="615"/>
      <c r="G17" s="615"/>
      <c r="H17" s="615">
        <v>487</v>
      </c>
      <c r="I17" s="615"/>
      <c r="J17" s="615"/>
      <c r="K17" s="615">
        <v>448</v>
      </c>
      <c r="L17" s="615"/>
      <c r="M17" s="615"/>
      <c r="N17" s="615">
        <f t="shared" si="1"/>
        <v>664</v>
      </c>
      <c r="O17" s="615"/>
      <c r="P17" s="615"/>
      <c r="Q17" s="615"/>
      <c r="R17" s="615">
        <v>331</v>
      </c>
      <c r="S17" s="615"/>
      <c r="T17" s="615"/>
      <c r="U17" s="615">
        <v>333</v>
      </c>
      <c r="V17" s="615"/>
      <c r="W17" s="615"/>
      <c r="X17" s="615">
        <f t="shared" si="2"/>
        <v>10</v>
      </c>
      <c r="Y17" s="615"/>
      <c r="Z17" s="615"/>
      <c r="AA17" s="615">
        <v>5</v>
      </c>
      <c r="AB17" s="615"/>
      <c r="AC17" s="615"/>
      <c r="AD17" s="615">
        <v>5</v>
      </c>
      <c r="AE17" s="615"/>
      <c r="AF17" s="615"/>
      <c r="AG17" s="615">
        <v>24</v>
      </c>
      <c r="AH17" s="615"/>
      <c r="AI17" s="615"/>
      <c r="AJ17" s="615">
        <v>361</v>
      </c>
      <c r="AK17" s="615"/>
      <c r="AL17" s="615"/>
      <c r="AM17" s="615">
        <v>107</v>
      </c>
      <c r="AN17" s="615"/>
      <c r="AO17" s="615"/>
    </row>
    <row r="18" spans="1:41" s="111" customFormat="1" ht="14.25">
      <c r="A18" s="651">
        <v>10</v>
      </c>
      <c r="B18" s="651"/>
      <c r="C18" s="652"/>
      <c r="D18" s="615">
        <f t="shared" si="0"/>
        <v>837</v>
      </c>
      <c r="E18" s="615"/>
      <c r="F18" s="615"/>
      <c r="G18" s="615"/>
      <c r="H18" s="615">
        <v>430</v>
      </c>
      <c r="I18" s="615"/>
      <c r="J18" s="615"/>
      <c r="K18" s="615">
        <v>407</v>
      </c>
      <c r="L18" s="615"/>
      <c r="M18" s="615"/>
      <c r="N18" s="615">
        <f t="shared" si="1"/>
        <v>734</v>
      </c>
      <c r="O18" s="615"/>
      <c r="P18" s="615"/>
      <c r="Q18" s="615"/>
      <c r="R18" s="615">
        <v>391</v>
      </c>
      <c r="S18" s="615"/>
      <c r="T18" s="615"/>
      <c r="U18" s="615">
        <v>343</v>
      </c>
      <c r="V18" s="615"/>
      <c r="W18" s="615"/>
      <c r="X18" s="615">
        <f t="shared" si="2"/>
        <v>3</v>
      </c>
      <c r="Y18" s="615"/>
      <c r="Z18" s="615"/>
      <c r="AA18" s="615">
        <v>3</v>
      </c>
      <c r="AB18" s="615"/>
      <c r="AC18" s="615"/>
      <c r="AD18" s="615" t="s">
        <v>349</v>
      </c>
      <c r="AE18" s="615"/>
      <c r="AF18" s="615"/>
      <c r="AG18" s="615">
        <v>32</v>
      </c>
      <c r="AH18" s="615"/>
      <c r="AI18" s="615"/>
      <c r="AJ18" s="615">
        <v>803</v>
      </c>
      <c r="AK18" s="615"/>
      <c r="AL18" s="615"/>
      <c r="AM18" s="615">
        <v>123</v>
      </c>
      <c r="AN18" s="615"/>
      <c r="AO18" s="615"/>
    </row>
    <row r="19" spans="1:41" s="111" customFormat="1" ht="14.25">
      <c r="A19" s="651">
        <v>11</v>
      </c>
      <c r="B19" s="651"/>
      <c r="C19" s="652"/>
      <c r="D19" s="615">
        <f t="shared" si="0"/>
        <v>878</v>
      </c>
      <c r="E19" s="615"/>
      <c r="F19" s="615"/>
      <c r="G19" s="615"/>
      <c r="H19" s="617">
        <v>447</v>
      </c>
      <c r="I19" s="617"/>
      <c r="J19" s="617"/>
      <c r="K19" s="617">
        <v>431</v>
      </c>
      <c r="L19" s="617"/>
      <c r="M19" s="617"/>
      <c r="N19" s="615">
        <f t="shared" si="1"/>
        <v>691</v>
      </c>
      <c r="O19" s="615"/>
      <c r="P19" s="615"/>
      <c r="Q19" s="615"/>
      <c r="R19" s="617">
        <v>368</v>
      </c>
      <c r="S19" s="617"/>
      <c r="T19" s="617"/>
      <c r="U19" s="617">
        <v>323</v>
      </c>
      <c r="V19" s="617"/>
      <c r="W19" s="617"/>
      <c r="X19" s="615">
        <f t="shared" si="2"/>
        <v>1</v>
      </c>
      <c r="Y19" s="615"/>
      <c r="Z19" s="615"/>
      <c r="AA19" s="617">
        <v>1</v>
      </c>
      <c r="AB19" s="617"/>
      <c r="AC19" s="617"/>
      <c r="AD19" s="617" t="s">
        <v>349</v>
      </c>
      <c r="AE19" s="617"/>
      <c r="AF19" s="617"/>
      <c r="AG19" s="617">
        <v>39</v>
      </c>
      <c r="AH19" s="617"/>
      <c r="AI19" s="617"/>
      <c r="AJ19" s="617">
        <v>884</v>
      </c>
      <c r="AK19" s="617"/>
      <c r="AL19" s="617"/>
      <c r="AM19" s="617">
        <v>107</v>
      </c>
      <c r="AN19" s="617"/>
      <c r="AO19" s="617"/>
    </row>
    <row r="20" spans="1:41" s="111" customFormat="1" ht="14.25">
      <c r="A20" s="655">
        <v>12</v>
      </c>
      <c r="B20" s="655"/>
      <c r="C20" s="656"/>
      <c r="D20" s="641">
        <f t="shared" si="0"/>
        <v>956</v>
      </c>
      <c r="E20" s="618"/>
      <c r="F20" s="618"/>
      <c r="G20" s="618"/>
      <c r="H20" s="618">
        <v>498</v>
      </c>
      <c r="I20" s="618"/>
      <c r="J20" s="618"/>
      <c r="K20" s="618">
        <v>458</v>
      </c>
      <c r="L20" s="618"/>
      <c r="M20" s="618"/>
      <c r="N20" s="618">
        <f t="shared" si="1"/>
        <v>800</v>
      </c>
      <c r="O20" s="618"/>
      <c r="P20" s="618"/>
      <c r="Q20" s="618"/>
      <c r="R20" s="618">
        <v>415</v>
      </c>
      <c r="S20" s="618"/>
      <c r="T20" s="618"/>
      <c r="U20" s="618">
        <v>385</v>
      </c>
      <c r="V20" s="618"/>
      <c r="W20" s="618"/>
      <c r="X20" s="618">
        <f t="shared" si="2"/>
        <v>3</v>
      </c>
      <c r="Y20" s="618"/>
      <c r="Z20" s="618"/>
      <c r="AA20" s="618">
        <v>2</v>
      </c>
      <c r="AB20" s="618"/>
      <c r="AC20" s="618"/>
      <c r="AD20" s="618">
        <v>1</v>
      </c>
      <c r="AE20" s="618"/>
      <c r="AF20" s="618"/>
      <c r="AG20" s="618">
        <v>27</v>
      </c>
      <c r="AH20" s="618"/>
      <c r="AI20" s="618"/>
      <c r="AJ20" s="618">
        <v>576</v>
      </c>
      <c r="AK20" s="618"/>
      <c r="AL20" s="618"/>
      <c r="AM20" s="618">
        <v>124</v>
      </c>
      <c r="AN20" s="618"/>
      <c r="AO20" s="618"/>
    </row>
    <row r="21" spans="1:26" s="111" customFormat="1" ht="14.25">
      <c r="A21" s="112" t="s">
        <v>112</v>
      </c>
      <c r="D21" s="72"/>
      <c r="E21" s="72"/>
      <c r="F21" s="72"/>
      <c r="G21" s="72"/>
      <c r="N21" s="72"/>
      <c r="O21" s="72"/>
      <c r="P21" s="72"/>
      <c r="Q21" s="72"/>
      <c r="X21" s="72"/>
      <c r="Y21" s="72"/>
      <c r="Z21" s="72"/>
    </row>
    <row r="22" spans="4:7" s="111" customFormat="1" ht="14.25">
      <c r="D22" s="72"/>
      <c r="E22" s="72"/>
      <c r="F22" s="72"/>
      <c r="G22" s="72"/>
    </row>
    <row r="23" spans="1:41" s="111" customFormat="1" ht="14.25">
      <c r="A23" s="621" t="s">
        <v>172</v>
      </c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1"/>
      <c r="AK23" s="621"/>
      <c r="AL23" s="621"/>
      <c r="AM23" s="621"/>
      <c r="AN23" s="621"/>
      <c r="AO23" s="621"/>
    </row>
    <row r="24" spans="1:41" s="111" customFormat="1" ht="15" thickBo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14"/>
      <c r="W24" s="114"/>
      <c r="X24" s="114"/>
      <c r="Y24" s="114"/>
      <c r="Z24" s="114"/>
      <c r="AA24" s="114"/>
      <c r="AB24" s="116" t="s">
        <v>104</v>
      </c>
      <c r="AC24" s="117"/>
      <c r="AD24" s="117"/>
      <c r="AE24" s="117"/>
      <c r="AF24" s="117"/>
      <c r="AG24" s="118"/>
      <c r="AH24" s="118"/>
      <c r="AI24" s="119"/>
      <c r="AJ24" s="120"/>
      <c r="AK24" s="119"/>
      <c r="AL24" s="121"/>
      <c r="AM24" s="119"/>
      <c r="AN24" s="121"/>
      <c r="AO24" s="119"/>
    </row>
    <row r="25" spans="1:41" s="111" customFormat="1" ht="14.25">
      <c r="A25" s="573" t="s">
        <v>173</v>
      </c>
      <c r="B25" s="569" t="s">
        <v>105</v>
      </c>
      <c r="C25" s="570"/>
      <c r="D25" s="570"/>
      <c r="E25" s="571" t="s">
        <v>174</v>
      </c>
      <c r="F25" s="572"/>
      <c r="G25" s="569" t="s">
        <v>175</v>
      </c>
      <c r="H25" s="570"/>
      <c r="I25" s="571" t="s">
        <v>176</v>
      </c>
      <c r="J25" s="572"/>
      <c r="K25" s="623" t="s">
        <v>177</v>
      </c>
      <c r="L25" s="624"/>
      <c r="M25" s="570" t="s">
        <v>178</v>
      </c>
      <c r="N25" s="625"/>
      <c r="O25" s="569" t="s">
        <v>179</v>
      </c>
      <c r="P25" s="570"/>
      <c r="Q25" s="622" t="s">
        <v>180</v>
      </c>
      <c r="R25" s="587"/>
      <c r="S25" s="627" t="s">
        <v>181</v>
      </c>
      <c r="T25" s="627"/>
      <c r="U25" s="122"/>
      <c r="V25" s="588" t="s">
        <v>182</v>
      </c>
      <c r="W25" s="585"/>
      <c r="X25" s="584" t="s">
        <v>183</v>
      </c>
      <c r="Y25" s="585"/>
      <c r="Z25" s="586" t="s">
        <v>184</v>
      </c>
      <c r="AA25" s="587"/>
      <c r="AB25" s="588" t="s">
        <v>185</v>
      </c>
      <c r="AC25" s="585"/>
      <c r="AD25" s="584" t="s">
        <v>186</v>
      </c>
      <c r="AE25" s="585"/>
      <c r="AF25" s="584" t="s">
        <v>187</v>
      </c>
      <c r="AG25" s="588"/>
      <c r="AH25" s="622" t="s">
        <v>188</v>
      </c>
      <c r="AI25" s="626"/>
      <c r="AJ25" s="584" t="s">
        <v>189</v>
      </c>
      <c r="AK25" s="585"/>
      <c r="AL25" s="584" t="s">
        <v>190</v>
      </c>
      <c r="AM25" s="585"/>
      <c r="AN25" s="584" t="s">
        <v>115</v>
      </c>
      <c r="AO25" s="588"/>
    </row>
    <row r="26" spans="1:41" s="111" customFormat="1" ht="14.25">
      <c r="A26" s="574"/>
      <c r="B26" s="123" t="s">
        <v>102</v>
      </c>
      <c r="C26" s="124" t="s">
        <v>0</v>
      </c>
      <c r="D26" s="125" t="s">
        <v>1</v>
      </c>
      <c r="E26" s="124" t="s">
        <v>0</v>
      </c>
      <c r="F26" s="124" t="s">
        <v>1</v>
      </c>
      <c r="G26" s="124" t="s">
        <v>0</v>
      </c>
      <c r="H26" s="124" t="s">
        <v>1</v>
      </c>
      <c r="I26" s="124" t="s">
        <v>0</v>
      </c>
      <c r="J26" s="124" t="s">
        <v>1</v>
      </c>
      <c r="K26" s="124" t="s">
        <v>0</v>
      </c>
      <c r="L26" s="124" t="s">
        <v>1</v>
      </c>
      <c r="M26" s="124" t="s">
        <v>0</v>
      </c>
      <c r="N26" s="124" t="s">
        <v>1</v>
      </c>
      <c r="O26" s="124" t="s">
        <v>0</v>
      </c>
      <c r="P26" s="124" t="s">
        <v>1</v>
      </c>
      <c r="Q26" s="126" t="s">
        <v>0</v>
      </c>
      <c r="R26" s="126" t="s">
        <v>1</v>
      </c>
      <c r="S26" s="126" t="s">
        <v>0</v>
      </c>
      <c r="T26" s="127" t="s">
        <v>1</v>
      </c>
      <c r="U26" s="122"/>
      <c r="V26" s="126" t="s">
        <v>0</v>
      </c>
      <c r="W26" s="126" t="s">
        <v>1</v>
      </c>
      <c r="X26" s="126" t="s">
        <v>0</v>
      </c>
      <c r="Y26" s="126" t="s">
        <v>1</v>
      </c>
      <c r="Z26" s="126" t="s">
        <v>0</v>
      </c>
      <c r="AA26" s="126" t="s">
        <v>1</v>
      </c>
      <c r="AB26" s="126" t="s">
        <v>0</v>
      </c>
      <c r="AC26" s="126" t="s">
        <v>1</v>
      </c>
      <c r="AD26" s="126" t="s">
        <v>0</v>
      </c>
      <c r="AE26" s="126" t="s">
        <v>1</v>
      </c>
      <c r="AF26" s="126" t="s">
        <v>0</v>
      </c>
      <c r="AG26" s="126" t="s">
        <v>1</v>
      </c>
      <c r="AH26" s="126" t="s">
        <v>0</v>
      </c>
      <c r="AI26" s="126" t="s">
        <v>1</v>
      </c>
      <c r="AJ26" s="126" t="s">
        <v>0</v>
      </c>
      <c r="AK26" s="126" t="s">
        <v>1</v>
      </c>
      <c r="AL26" s="126" t="s">
        <v>0</v>
      </c>
      <c r="AM26" s="126" t="s">
        <v>1</v>
      </c>
      <c r="AN26" s="126" t="s">
        <v>0</v>
      </c>
      <c r="AO26" s="128" t="s">
        <v>1</v>
      </c>
    </row>
    <row r="27" spans="1:41" s="111" customFormat="1" ht="14.25">
      <c r="A27" s="129" t="s">
        <v>154</v>
      </c>
      <c r="B27" s="444">
        <f>SUM(C27:D27)</f>
        <v>8516</v>
      </c>
      <c r="C27" s="444">
        <f aca="true" t="shared" si="3" ref="C27:D29">SUM(E27,G27,I27,K27,M27,O27,Q27,S27,V27,X27,Z27,AB27,AD27,AF27,AH27,AJ27,AL27,AN27)</f>
        <v>4498</v>
      </c>
      <c r="D27" s="444">
        <f t="shared" si="3"/>
        <v>4018</v>
      </c>
      <c r="E27" s="130">
        <v>40</v>
      </c>
      <c r="F27" s="130">
        <v>45</v>
      </c>
      <c r="G27" s="130">
        <v>8</v>
      </c>
      <c r="H27" s="130">
        <v>4</v>
      </c>
      <c r="I27" s="130">
        <v>8</v>
      </c>
      <c r="J27" s="130">
        <v>1</v>
      </c>
      <c r="K27" s="130">
        <v>27</v>
      </c>
      <c r="L27" s="130">
        <v>9</v>
      </c>
      <c r="M27" s="130">
        <v>35</v>
      </c>
      <c r="N27" s="130">
        <v>14</v>
      </c>
      <c r="O27" s="130">
        <v>25</v>
      </c>
      <c r="P27" s="130">
        <v>12</v>
      </c>
      <c r="Q27" s="130">
        <v>35</v>
      </c>
      <c r="R27" s="130">
        <v>15</v>
      </c>
      <c r="S27" s="131">
        <v>43</v>
      </c>
      <c r="T27" s="131">
        <v>23</v>
      </c>
      <c r="U27" s="132"/>
      <c r="V27" s="130">
        <v>91</v>
      </c>
      <c r="W27" s="130">
        <v>52</v>
      </c>
      <c r="X27" s="130">
        <v>116</v>
      </c>
      <c r="Y27" s="130">
        <v>60</v>
      </c>
      <c r="Z27" s="130">
        <v>163</v>
      </c>
      <c r="AA27" s="130">
        <v>62</v>
      </c>
      <c r="AB27" s="130">
        <v>230</v>
      </c>
      <c r="AC27" s="130">
        <v>136</v>
      </c>
      <c r="AD27" s="130">
        <v>373</v>
      </c>
      <c r="AE27" s="130">
        <v>184</v>
      </c>
      <c r="AF27" s="130">
        <v>445</v>
      </c>
      <c r="AG27" s="130">
        <v>280</v>
      </c>
      <c r="AH27" s="130">
        <v>583</v>
      </c>
      <c r="AI27" s="130">
        <v>393</v>
      </c>
      <c r="AJ27" s="130">
        <v>794</v>
      </c>
      <c r="AK27" s="130">
        <v>639</v>
      </c>
      <c r="AL27" s="130">
        <v>792</v>
      </c>
      <c r="AM27" s="130">
        <v>912</v>
      </c>
      <c r="AN27" s="130">
        <v>690</v>
      </c>
      <c r="AO27" s="130">
        <v>1177</v>
      </c>
    </row>
    <row r="28" spans="1:41" s="111" customFormat="1" ht="14.25">
      <c r="A28" s="133">
        <v>4</v>
      </c>
      <c r="B28" s="31">
        <f>SUM(C28:D28)</f>
        <v>8641</v>
      </c>
      <c r="C28" s="31">
        <f t="shared" si="3"/>
        <v>4530</v>
      </c>
      <c r="D28" s="31">
        <f t="shared" si="3"/>
        <v>4111</v>
      </c>
      <c r="E28" s="134">
        <v>38</v>
      </c>
      <c r="F28" s="134">
        <v>31</v>
      </c>
      <c r="G28" s="134">
        <v>13</v>
      </c>
      <c r="H28" s="134">
        <v>4</v>
      </c>
      <c r="I28" s="134">
        <v>6</v>
      </c>
      <c r="J28" s="134">
        <v>7</v>
      </c>
      <c r="K28" s="134">
        <v>35</v>
      </c>
      <c r="L28" s="134">
        <v>14</v>
      </c>
      <c r="M28" s="134">
        <v>27</v>
      </c>
      <c r="N28" s="134">
        <v>19</v>
      </c>
      <c r="O28" s="134">
        <v>26</v>
      </c>
      <c r="P28" s="134">
        <v>15</v>
      </c>
      <c r="Q28" s="134">
        <v>14</v>
      </c>
      <c r="R28" s="134">
        <v>16</v>
      </c>
      <c r="S28" s="132">
        <v>35</v>
      </c>
      <c r="T28" s="132">
        <v>20</v>
      </c>
      <c r="U28" s="132"/>
      <c r="V28" s="134">
        <v>58</v>
      </c>
      <c r="W28" s="134">
        <v>46</v>
      </c>
      <c r="X28" s="134">
        <v>117</v>
      </c>
      <c r="Y28" s="134">
        <v>55</v>
      </c>
      <c r="Z28" s="134">
        <v>148</v>
      </c>
      <c r="AA28" s="134">
        <v>91</v>
      </c>
      <c r="AB28" s="134">
        <v>262</v>
      </c>
      <c r="AC28" s="134">
        <v>123</v>
      </c>
      <c r="AD28" s="134">
        <v>397</v>
      </c>
      <c r="AE28" s="134">
        <v>191</v>
      </c>
      <c r="AF28" s="134">
        <v>512</v>
      </c>
      <c r="AG28" s="134">
        <v>242</v>
      </c>
      <c r="AH28" s="134">
        <v>541</v>
      </c>
      <c r="AI28" s="134">
        <v>382</v>
      </c>
      <c r="AJ28" s="134">
        <v>735</v>
      </c>
      <c r="AK28" s="134">
        <v>681</v>
      </c>
      <c r="AL28" s="134">
        <v>835</v>
      </c>
      <c r="AM28" s="134">
        <v>895</v>
      </c>
      <c r="AN28" s="134">
        <v>731</v>
      </c>
      <c r="AO28" s="134">
        <v>1279</v>
      </c>
    </row>
    <row r="29" spans="1:41" s="387" customFormat="1" ht="14.25">
      <c r="A29" s="383">
        <v>5</v>
      </c>
      <c r="B29" s="384">
        <f>SUM(C29:D29)</f>
        <v>8911</v>
      </c>
      <c r="C29" s="384">
        <f t="shared" si="3"/>
        <v>4675</v>
      </c>
      <c r="D29" s="384">
        <f t="shared" si="3"/>
        <v>4236</v>
      </c>
      <c r="E29" s="384">
        <v>42</v>
      </c>
      <c r="F29" s="384">
        <v>33</v>
      </c>
      <c r="G29" s="384">
        <v>4</v>
      </c>
      <c r="H29" s="384">
        <v>4</v>
      </c>
      <c r="I29" s="384">
        <v>5</v>
      </c>
      <c r="J29" s="384">
        <v>2</v>
      </c>
      <c r="K29" s="384">
        <v>28</v>
      </c>
      <c r="L29" s="384">
        <v>13</v>
      </c>
      <c r="M29" s="384">
        <v>19</v>
      </c>
      <c r="N29" s="384">
        <v>8</v>
      </c>
      <c r="O29" s="384">
        <v>17</v>
      </c>
      <c r="P29" s="384">
        <v>16</v>
      </c>
      <c r="Q29" s="384">
        <v>23</v>
      </c>
      <c r="R29" s="384">
        <v>10</v>
      </c>
      <c r="S29" s="385">
        <v>39</v>
      </c>
      <c r="T29" s="385">
        <v>22</v>
      </c>
      <c r="U29" s="386"/>
      <c r="V29" s="384">
        <v>81</v>
      </c>
      <c r="W29" s="384">
        <v>44</v>
      </c>
      <c r="X29" s="384">
        <v>126</v>
      </c>
      <c r="Y29" s="384">
        <v>63</v>
      </c>
      <c r="Z29" s="384">
        <v>172</v>
      </c>
      <c r="AA29" s="384">
        <v>86</v>
      </c>
      <c r="AB29" s="384">
        <v>253</v>
      </c>
      <c r="AC29" s="384">
        <v>117</v>
      </c>
      <c r="AD29" s="384">
        <v>425</v>
      </c>
      <c r="AE29" s="384">
        <v>206</v>
      </c>
      <c r="AF29" s="384">
        <v>481</v>
      </c>
      <c r="AG29" s="384">
        <v>307</v>
      </c>
      <c r="AH29" s="384">
        <v>559</v>
      </c>
      <c r="AI29" s="384">
        <v>374</v>
      </c>
      <c r="AJ29" s="384">
        <v>770</v>
      </c>
      <c r="AK29" s="384">
        <v>643</v>
      </c>
      <c r="AL29" s="384">
        <v>843</v>
      </c>
      <c r="AM29" s="384">
        <v>895</v>
      </c>
      <c r="AN29" s="384">
        <v>788</v>
      </c>
      <c r="AO29" s="384">
        <v>1393</v>
      </c>
    </row>
    <row r="30" spans="1:41" s="111" customFormat="1" ht="14.25">
      <c r="A30" s="135" t="s">
        <v>112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5"/>
      <c r="AD30" s="135"/>
      <c r="AE30" s="135"/>
      <c r="AF30" s="110"/>
      <c r="AG30" s="136"/>
      <c r="AH30" s="136"/>
      <c r="AI30" s="137"/>
      <c r="AJ30" s="132"/>
      <c r="AK30" s="132"/>
      <c r="AL30" s="132"/>
      <c r="AM30" s="132"/>
      <c r="AN30" s="132"/>
      <c r="AO30" s="138"/>
    </row>
    <row r="31" spans="21:41" s="111" customFormat="1" ht="14.25">
      <c r="U31" s="110"/>
      <c r="V31" s="134"/>
      <c r="W31" s="134"/>
      <c r="X31" s="134"/>
      <c r="Y31" s="134"/>
      <c r="Z31" s="134"/>
      <c r="AA31" s="134"/>
      <c r="AB31" s="134"/>
      <c r="AC31" s="135"/>
      <c r="AD31" s="135"/>
      <c r="AE31" s="135"/>
      <c r="AF31" s="110"/>
      <c r="AG31" s="136"/>
      <c r="AH31" s="136"/>
      <c r="AI31" s="137"/>
      <c r="AJ31" s="132"/>
      <c r="AK31" s="132"/>
      <c r="AL31" s="132"/>
      <c r="AM31" s="132"/>
      <c r="AN31" s="132"/>
      <c r="AO31" s="138"/>
    </row>
    <row r="32" spans="1:42" s="111" customFormat="1" ht="17.25">
      <c r="A32" s="580" t="s">
        <v>152</v>
      </c>
      <c r="B32" s="580"/>
      <c r="C32" s="580"/>
      <c r="D32" s="580"/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113"/>
      <c r="V32" s="134"/>
      <c r="W32" s="134"/>
      <c r="X32" s="134"/>
      <c r="Y32" s="134"/>
      <c r="Z32" s="134"/>
      <c r="AA32" s="134"/>
      <c r="AB32" s="134"/>
      <c r="AC32" s="135"/>
      <c r="AD32" s="135"/>
      <c r="AE32" s="135"/>
      <c r="AF32" s="110"/>
      <c r="AG32" s="136"/>
      <c r="AH32" s="136"/>
      <c r="AI32" s="137"/>
      <c r="AJ32" s="132"/>
      <c r="AK32" s="132"/>
      <c r="AL32" s="132"/>
      <c r="AM32" s="132"/>
      <c r="AN32" s="132"/>
      <c r="AO32" s="138"/>
      <c r="AP32" s="136"/>
    </row>
    <row r="33" spans="1:49" s="70" customFormat="1" ht="14.25">
      <c r="A33" s="135"/>
      <c r="B33" s="113"/>
      <c r="C33" s="113"/>
      <c r="D33" s="113"/>
      <c r="E33" s="113"/>
      <c r="F33" s="113"/>
      <c r="G33" s="113"/>
      <c r="H33" s="113"/>
      <c r="I33" s="113"/>
      <c r="J33" s="84"/>
      <c r="K33" s="84"/>
      <c r="L33" s="84"/>
      <c r="M33" s="79"/>
      <c r="S33" s="79"/>
      <c r="T33" s="79"/>
      <c r="U33" s="79"/>
      <c r="V33" s="31"/>
      <c r="W33" s="31"/>
      <c r="X33" s="31"/>
      <c r="Y33" s="31"/>
      <c r="Z33" s="31"/>
      <c r="AA33" s="31"/>
      <c r="AB33" s="31"/>
      <c r="AC33" s="79"/>
      <c r="AD33" s="79"/>
      <c r="AE33" s="79"/>
      <c r="AF33" s="71"/>
      <c r="AG33" s="80"/>
      <c r="AH33" s="80"/>
      <c r="AI33" s="49"/>
      <c r="AJ33" s="34"/>
      <c r="AK33" s="34"/>
      <c r="AL33" s="34"/>
      <c r="AM33" s="34"/>
      <c r="AN33" s="34"/>
      <c r="AO33" s="81"/>
      <c r="AP33" s="73"/>
      <c r="AQ33" s="73"/>
      <c r="AR33" s="73"/>
      <c r="AS33" s="73"/>
      <c r="AT33" s="73"/>
      <c r="AU33" s="73"/>
      <c r="AV33" s="73"/>
      <c r="AW33" s="73"/>
    </row>
    <row r="34" spans="1:49" s="70" customFormat="1" ht="15" thickBot="1">
      <c r="A34" s="79"/>
      <c r="B34" s="75"/>
      <c r="C34" s="74"/>
      <c r="D34" s="74"/>
      <c r="E34" s="74"/>
      <c r="F34" s="74"/>
      <c r="G34" s="74"/>
      <c r="H34" s="74"/>
      <c r="I34" s="85"/>
      <c r="J34" s="85"/>
      <c r="K34" s="85"/>
      <c r="L34" s="74"/>
      <c r="M34" s="78"/>
      <c r="N34" s="85"/>
      <c r="O34" s="85"/>
      <c r="P34" s="85"/>
      <c r="Q34" s="85"/>
      <c r="R34" s="85"/>
      <c r="S34" s="78"/>
      <c r="T34" s="78"/>
      <c r="U34" s="80"/>
      <c r="V34" s="31"/>
      <c r="W34" s="31"/>
      <c r="X34" s="31"/>
      <c r="Y34" s="31"/>
      <c r="Z34" s="31"/>
      <c r="AA34" s="31"/>
      <c r="AB34" s="31"/>
      <c r="AC34" s="79"/>
      <c r="AD34" s="79"/>
      <c r="AE34" s="79"/>
      <c r="AF34" s="71"/>
      <c r="AG34" s="80"/>
      <c r="AH34" s="80"/>
      <c r="AI34" s="49"/>
      <c r="AJ34" s="34"/>
      <c r="AK34" s="34"/>
      <c r="AL34" s="34"/>
      <c r="AM34" s="34"/>
      <c r="AN34" s="34"/>
      <c r="AO34" s="81"/>
      <c r="AP34" s="80"/>
      <c r="AQ34" s="80"/>
      <c r="AR34" s="80"/>
      <c r="AS34" s="80"/>
      <c r="AT34" s="80"/>
      <c r="AU34" s="80"/>
      <c r="AV34" s="83"/>
      <c r="AW34" s="79"/>
    </row>
    <row r="35" spans="1:51" s="70" customFormat="1" ht="18.75" customHeight="1">
      <c r="A35" s="564" t="s">
        <v>99</v>
      </c>
      <c r="B35" s="565"/>
      <c r="C35" s="575" t="s">
        <v>100</v>
      </c>
      <c r="D35" s="576"/>
      <c r="E35" s="576"/>
      <c r="F35" s="576"/>
      <c r="G35" s="576"/>
      <c r="H35" s="576"/>
      <c r="I35" s="577"/>
      <c r="J35" s="581" t="s">
        <v>191</v>
      </c>
      <c r="K35" s="582"/>
      <c r="L35" s="582"/>
      <c r="M35" s="582"/>
      <c r="N35" s="582"/>
      <c r="O35" s="583"/>
      <c r="P35" s="642" t="s">
        <v>192</v>
      </c>
      <c r="Q35" s="642"/>
      <c r="R35" s="642"/>
      <c r="S35" s="642"/>
      <c r="T35" s="642"/>
      <c r="U35" s="86"/>
      <c r="AP35" s="88"/>
      <c r="AQ35" s="71"/>
      <c r="AR35" s="71"/>
      <c r="AS35" s="71"/>
      <c r="AT35" s="71"/>
      <c r="AU35" s="71"/>
      <c r="AV35" s="71"/>
      <c r="AW35" s="71"/>
      <c r="AX35" s="71"/>
      <c r="AY35" s="71"/>
    </row>
    <row r="36" spans="1:51" s="70" customFormat="1" ht="27.75" customHeight="1">
      <c r="A36" s="566"/>
      <c r="B36" s="567"/>
      <c r="C36" s="563" t="s">
        <v>106</v>
      </c>
      <c r="D36" s="563"/>
      <c r="E36" s="563" t="s">
        <v>107</v>
      </c>
      <c r="F36" s="563"/>
      <c r="G36" s="563"/>
      <c r="H36" s="563" t="s">
        <v>101</v>
      </c>
      <c r="I36" s="563"/>
      <c r="J36" s="563" t="s">
        <v>111</v>
      </c>
      <c r="K36" s="563"/>
      <c r="L36" s="563" t="s">
        <v>193</v>
      </c>
      <c r="M36" s="563"/>
      <c r="N36" s="563" t="s">
        <v>101</v>
      </c>
      <c r="O36" s="563"/>
      <c r="P36" s="563" t="s">
        <v>106</v>
      </c>
      <c r="Q36" s="563"/>
      <c r="R36" s="563"/>
      <c r="S36" s="563" t="s">
        <v>107</v>
      </c>
      <c r="T36" s="644"/>
      <c r="U36" s="87"/>
      <c r="X36" s="79"/>
      <c r="Y36" s="79"/>
      <c r="Z36" s="79"/>
      <c r="AA36" s="79"/>
      <c r="AB36" s="31"/>
      <c r="AC36" s="82"/>
      <c r="AD36" s="82"/>
      <c r="AE36" s="82"/>
      <c r="AF36" s="71"/>
      <c r="AG36" s="80"/>
      <c r="AH36" s="80"/>
      <c r="AI36" s="80"/>
      <c r="AJ36" s="80"/>
      <c r="AK36" s="80"/>
      <c r="AL36" s="80"/>
      <c r="AM36" s="83"/>
      <c r="AN36" s="80"/>
      <c r="AO36" s="80"/>
      <c r="AP36" s="88"/>
      <c r="AQ36" s="71"/>
      <c r="AR36" s="71"/>
      <c r="AS36" s="71"/>
      <c r="AT36" s="71"/>
      <c r="AU36" s="71"/>
      <c r="AV36" s="71"/>
      <c r="AW36" s="71"/>
      <c r="AX36" s="71"/>
      <c r="AY36" s="71"/>
    </row>
    <row r="37" spans="1:51" s="70" customFormat="1" ht="27.75" customHeight="1">
      <c r="A37" s="567"/>
      <c r="B37" s="567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644"/>
      <c r="U37" s="87"/>
      <c r="V37" s="580" t="s">
        <v>153</v>
      </c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89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42" s="70" customFormat="1" ht="27.75" customHeight="1" thickBot="1">
      <c r="A38" s="568"/>
      <c r="B38" s="568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644"/>
      <c r="U38" s="87"/>
      <c r="V38" s="78"/>
      <c r="W38" s="78"/>
      <c r="X38" s="78"/>
      <c r="Y38" s="78"/>
      <c r="Z38" s="78"/>
      <c r="AA38" s="78"/>
      <c r="AB38" s="78"/>
      <c r="AC38" s="78"/>
      <c r="AD38" s="85"/>
      <c r="AE38" s="78"/>
      <c r="AF38" s="78"/>
      <c r="AG38" s="78"/>
      <c r="AH38" s="78"/>
      <c r="AI38" s="78"/>
      <c r="AJ38" s="50"/>
      <c r="AK38" s="77"/>
      <c r="AL38" s="77"/>
      <c r="AM38" s="77"/>
      <c r="AN38" s="85"/>
      <c r="AO38" s="76" t="s">
        <v>119</v>
      </c>
      <c r="AP38" s="90"/>
    </row>
    <row r="39" spans="1:42" s="111" customFormat="1" ht="14.25">
      <c r="A39" s="594" t="s">
        <v>350</v>
      </c>
      <c r="B39" s="595"/>
      <c r="C39" s="690">
        <f>SUM(C41,C44,C45,C48,C49,C53,C54,C57,C58,C59,C60,C61,C62,C63)</f>
        <v>545317</v>
      </c>
      <c r="D39" s="689"/>
      <c r="E39" s="689">
        <v>1164628</v>
      </c>
      <c r="F39" s="689"/>
      <c r="G39" s="689"/>
      <c r="H39" s="696">
        <f>100*C39/E39</f>
        <v>46.82327747572616</v>
      </c>
      <c r="I39" s="696"/>
      <c r="J39" s="696">
        <f>SUM(J41,J44,J45,J48,J49,J53,J54,J57,J58:K63)</f>
        <v>92.50000000000001</v>
      </c>
      <c r="K39" s="696"/>
      <c r="L39" s="704">
        <v>4184.52</v>
      </c>
      <c r="M39" s="704"/>
      <c r="N39" s="696">
        <f>100*J39/L39</f>
        <v>2.2105283282192465</v>
      </c>
      <c r="O39" s="696"/>
      <c r="P39" s="596">
        <f>C39/J39</f>
        <v>5895.318918918918</v>
      </c>
      <c r="Q39" s="596"/>
      <c r="R39" s="596"/>
      <c r="S39" s="596">
        <f>E39/L39</f>
        <v>278.3181822526837</v>
      </c>
      <c r="T39" s="596"/>
      <c r="U39" s="91"/>
      <c r="V39" s="604" t="s">
        <v>118</v>
      </c>
      <c r="W39" s="604"/>
      <c r="X39" s="605"/>
      <c r="Y39" s="589" t="s">
        <v>103</v>
      </c>
      <c r="Z39" s="599"/>
      <c r="AA39" s="578" t="s">
        <v>168</v>
      </c>
      <c r="AB39" s="578" t="s">
        <v>116</v>
      </c>
      <c r="AC39" s="578" t="s">
        <v>194</v>
      </c>
      <c r="AD39" s="578" t="s">
        <v>195</v>
      </c>
      <c r="AE39" s="578" t="s">
        <v>117</v>
      </c>
      <c r="AF39" s="604" t="s">
        <v>118</v>
      </c>
      <c r="AG39" s="604"/>
      <c r="AH39" s="605"/>
      <c r="AI39" s="589" t="s">
        <v>103</v>
      </c>
      <c r="AJ39" s="599"/>
      <c r="AK39" s="578" t="s">
        <v>167</v>
      </c>
      <c r="AL39" s="578" t="s">
        <v>116</v>
      </c>
      <c r="AM39" s="578" t="s">
        <v>194</v>
      </c>
      <c r="AN39" s="578" t="s">
        <v>195</v>
      </c>
      <c r="AO39" s="589" t="s">
        <v>117</v>
      </c>
      <c r="AP39" s="139"/>
    </row>
    <row r="40" spans="1:42" s="70" customFormat="1" ht="14.25">
      <c r="A40" s="136"/>
      <c r="B40" s="140"/>
      <c r="C40" s="702"/>
      <c r="D40" s="703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99"/>
      <c r="Q40" s="699"/>
      <c r="R40" s="699"/>
      <c r="S40" s="614"/>
      <c r="T40" s="614"/>
      <c r="U40" s="93"/>
      <c r="V40" s="606"/>
      <c r="W40" s="606"/>
      <c r="X40" s="607"/>
      <c r="Y40" s="590"/>
      <c r="Z40" s="600"/>
      <c r="AA40" s="579"/>
      <c r="AB40" s="579"/>
      <c r="AC40" s="579"/>
      <c r="AD40" s="579"/>
      <c r="AE40" s="579"/>
      <c r="AF40" s="606"/>
      <c r="AG40" s="606"/>
      <c r="AH40" s="607"/>
      <c r="AI40" s="590"/>
      <c r="AJ40" s="600"/>
      <c r="AK40" s="579"/>
      <c r="AL40" s="579"/>
      <c r="AM40" s="579"/>
      <c r="AN40" s="579"/>
      <c r="AO40" s="590"/>
      <c r="AP40" s="92"/>
    </row>
    <row r="41" spans="1:42" s="111" customFormat="1" ht="14.25">
      <c r="A41" s="591" t="s">
        <v>18</v>
      </c>
      <c r="B41" s="592"/>
      <c r="C41" s="653">
        <f>SUM(C42:D43)</f>
        <v>346946</v>
      </c>
      <c r="D41" s="654"/>
      <c r="E41" s="648">
        <v>442868</v>
      </c>
      <c r="F41" s="648"/>
      <c r="G41" s="648"/>
      <c r="H41" s="602">
        <f>100*C41/E41</f>
        <v>78.34072454997877</v>
      </c>
      <c r="I41" s="602"/>
      <c r="J41" s="643">
        <f>SUM(J42:K43)</f>
        <v>51.6</v>
      </c>
      <c r="K41" s="643"/>
      <c r="L41" s="701">
        <v>467.77</v>
      </c>
      <c r="M41" s="701"/>
      <c r="N41" s="602">
        <f>100*J41/L41</f>
        <v>11.031062274194584</v>
      </c>
      <c r="O41" s="602"/>
      <c r="P41" s="593">
        <f aca="true" t="shared" si="4" ref="P41:P63">C41/J41</f>
        <v>6723.75968992248</v>
      </c>
      <c r="Q41" s="593"/>
      <c r="R41" s="593"/>
      <c r="S41" s="593">
        <f>E41/L41</f>
        <v>946.7644355131796</v>
      </c>
      <c r="T41" s="593"/>
      <c r="U41" s="141"/>
      <c r="V41" s="608" t="s">
        <v>108</v>
      </c>
      <c r="W41" s="608"/>
      <c r="X41" s="609"/>
      <c r="Y41" s="610">
        <f>SUM(Y43:Z63,AI43:AJ62)</f>
        <v>5446</v>
      </c>
      <c r="Z41" s="611"/>
      <c r="AA41" s="445">
        <f>SUM(AA43:AA63,AK43:AK62)</f>
        <v>2989</v>
      </c>
      <c r="AB41" s="445">
        <f>SUM(AB43:AB63,AL43:AL62)</f>
        <v>674</v>
      </c>
      <c r="AC41" s="445">
        <f>SUM(AC43:AC63,AM43:AM62)</f>
        <v>238</v>
      </c>
      <c r="AD41" s="445">
        <f>SUM(AD43:AD63,AN43:AN62)</f>
        <v>294</v>
      </c>
      <c r="AE41" s="446">
        <v>1251</v>
      </c>
      <c r="AF41" s="635"/>
      <c r="AG41" s="636"/>
      <c r="AH41" s="637"/>
      <c r="AI41" s="597"/>
      <c r="AJ41" s="598"/>
      <c r="AK41" s="142"/>
      <c r="AL41" s="142"/>
      <c r="AM41" s="142"/>
      <c r="AN41" s="142"/>
      <c r="AO41" s="143"/>
      <c r="AP41" s="139"/>
    </row>
    <row r="42" spans="1:42" ht="14.25">
      <c r="A42" s="628" t="s">
        <v>196</v>
      </c>
      <c r="B42" s="629"/>
      <c r="C42" s="653">
        <v>339742</v>
      </c>
      <c r="D42" s="654"/>
      <c r="E42" s="665" t="s">
        <v>368</v>
      </c>
      <c r="F42" s="665"/>
      <c r="G42" s="665"/>
      <c r="H42" s="616" t="s">
        <v>368</v>
      </c>
      <c r="I42" s="602"/>
      <c r="J42" s="602">
        <v>50.6</v>
      </c>
      <c r="K42" s="602"/>
      <c r="L42" s="646" t="s">
        <v>352</v>
      </c>
      <c r="M42" s="646"/>
      <c r="N42" s="616" t="s">
        <v>368</v>
      </c>
      <c r="O42" s="602"/>
      <c r="P42" s="593">
        <f t="shared" si="4"/>
        <v>6714.268774703557</v>
      </c>
      <c r="Q42" s="593"/>
      <c r="R42" s="593"/>
      <c r="S42" s="593" t="s">
        <v>364</v>
      </c>
      <c r="T42" s="593"/>
      <c r="U42" s="141"/>
      <c r="V42" s="612"/>
      <c r="W42" s="612"/>
      <c r="X42" s="613"/>
      <c r="Y42" s="630"/>
      <c r="Z42" s="631"/>
      <c r="AA42" s="142"/>
      <c r="AB42" s="142"/>
      <c r="AC42" s="142"/>
      <c r="AD42" s="142"/>
      <c r="AE42" s="144"/>
      <c r="AF42" s="638"/>
      <c r="AG42" s="639"/>
      <c r="AH42" s="640"/>
      <c r="AI42" s="630"/>
      <c r="AJ42" s="631"/>
      <c r="AK42" s="143"/>
      <c r="AL42" s="145"/>
      <c r="AM42" s="106"/>
      <c r="AN42" s="146"/>
      <c r="AO42" s="146"/>
      <c r="AP42" s="147"/>
    </row>
    <row r="43" spans="1:42" ht="14.25">
      <c r="A43" s="649" t="s">
        <v>197</v>
      </c>
      <c r="B43" s="650"/>
      <c r="C43" s="645">
        <v>7204</v>
      </c>
      <c r="D43" s="646"/>
      <c r="E43" s="665" t="s">
        <v>368</v>
      </c>
      <c r="F43" s="665"/>
      <c r="G43" s="665"/>
      <c r="H43" s="616" t="s">
        <v>352</v>
      </c>
      <c r="I43" s="602"/>
      <c r="J43" s="616">
        <v>1</v>
      </c>
      <c r="K43" s="616"/>
      <c r="L43" s="646" t="s">
        <v>368</v>
      </c>
      <c r="M43" s="646"/>
      <c r="N43" s="616" t="s">
        <v>368</v>
      </c>
      <c r="O43" s="602"/>
      <c r="P43" s="593">
        <f t="shared" si="4"/>
        <v>7204</v>
      </c>
      <c r="Q43" s="593"/>
      <c r="R43" s="593"/>
      <c r="S43" s="593" t="s">
        <v>364</v>
      </c>
      <c r="T43" s="593"/>
      <c r="U43" s="149"/>
      <c r="V43" s="691" t="s">
        <v>18</v>
      </c>
      <c r="W43" s="691"/>
      <c r="X43" s="692"/>
      <c r="Y43" s="663">
        <v>2569</v>
      </c>
      <c r="Z43" s="664"/>
      <c r="AA43" s="150">
        <v>1435</v>
      </c>
      <c r="AB43" s="150">
        <v>472</v>
      </c>
      <c r="AC43" s="150">
        <v>152</v>
      </c>
      <c r="AD43" s="150">
        <v>89</v>
      </c>
      <c r="AE43" s="151">
        <v>421</v>
      </c>
      <c r="AF43" s="632" t="s">
        <v>43</v>
      </c>
      <c r="AG43" s="633"/>
      <c r="AH43" s="634"/>
      <c r="AI43" s="663">
        <v>48</v>
      </c>
      <c r="AJ43" s="664"/>
      <c r="AK43" s="150">
        <v>32</v>
      </c>
      <c r="AL43" s="150">
        <v>4</v>
      </c>
      <c r="AM43" s="153" t="s">
        <v>353</v>
      </c>
      <c r="AN43" s="150">
        <v>2</v>
      </c>
      <c r="AO43" s="146">
        <v>10</v>
      </c>
      <c r="AP43" s="147"/>
    </row>
    <row r="44" spans="1:42" s="111" customFormat="1" ht="14.25">
      <c r="A44" s="649" t="s">
        <v>19</v>
      </c>
      <c r="B44" s="650"/>
      <c r="C44" s="645">
        <v>14653</v>
      </c>
      <c r="D44" s="646"/>
      <c r="E44" s="648">
        <v>50103</v>
      </c>
      <c r="F44" s="648"/>
      <c r="G44" s="648"/>
      <c r="H44" s="602">
        <f>100*C44/E44</f>
        <v>29.245753747280602</v>
      </c>
      <c r="I44" s="602"/>
      <c r="J44" s="616">
        <v>2.9</v>
      </c>
      <c r="K44" s="616"/>
      <c r="L44" s="700">
        <v>143.87</v>
      </c>
      <c r="M44" s="700"/>
      <c r="N44" s="602">
        <f>100*J44/L44</f>
        <v>2.0157086258427745</v>
      </c>
      <c r="O44" s="602"/>
      <c r="P44" s="593">
        <f t="shared" si="4"/>
        <v>5052.758620689655</v>
      </c>
      <c r="Q44" s="593"/>
      <c r="R44" s="593"/>
      <c r="S44" s="603">
        <f>E44/L44</f>
        <v>348.25189407103636</v>
      </c>
      <c r="T44" s="603"/>
      <c r="U44" s="152"/>
      <c r="V44" s="674" t="s">
        <v>19</v>
      </c>
      <c r="W44" s="674"/>
      <c r="X44" s="675"/>
      <c r="Y44" s="663">
        <v>296</v>
      </c>
      <c r="Z44" s="664"/>
      <c r="AA44" s="153">
        <v>211</v>
      </c>
      <c r="AB44" s="153">
        <v>4</v>
      </c>
      <c r="AC44" s="153">
        <v>5</v>
      </c>
      <c r="AD44" s="153">
        <v>21</v>
      </c>
      <c r="AE44" s="154">
        <v>55</v>
      </c>
      <c r="AF44" s="669" t="s">
        <v>44</v>
      </c>
      <c r="AG44" s="670"/>
      <c r="AH44" s="671"/>
      <c r="AI44" s="663">
        <v>20</v>
      </c>
      <c r="AJ44" s="664"/>
      <c r="AK44" s="153">
        <v>3</v>
      </c>
      <c r="AL44" s="153">
        <v>8</v>
      </c>
      <c r="AM44" s="153" t="s">
        <v>353</v>
      </c>
      <c r="AN44" s="153">
        <v>1</v>
      </c>
      <c r="AO44" s="153">
        <v>8</v>
      </c>
      <c r="AP44" s="139"/>
    </row>
    <row r="45" spans="1:42" s="111" customFormat="1" ht="14.25">
      <c r="A45" s="628" t="s">
        <v>20</v>
      </c>
      <c r="B45" s="629"/>
      <c r="C45" s="645">
        <f>SUM(C46:D47)</f>
        <v>30791</v>
      </c>
      <c r="D45" s="646"/>
      <c r="E45" s="648">
        <v>106075</v>
      </c>
      <c r="F45" s="648"/>
      <c r="G45" s="648"/>
      <c r="H45" s="602">
        <f>100*C45/E45</f>
        <v>29.027574829130334</v>
      </c>
      <c r="I45" s="602"/>
      <c r="J45" s="616">
        <f>SUM(J46:K47)</f>
        <v>6.8999999999999995</v>
      </c>
      <c r="K45" s="616"/>
      <c r="L45" s="679">
        <v>371.13</v>
      </c>
      <c r="M45" s="679"/>
      <c r="N45" s="602">
        <f>100*J45/L45</f>
        <v>1.8591868078570852</v>
      </c>
      <c r="O45" s="602"/>
      <c r="P45" s="593">
        <f t="shared" si="4"/>
        <v>4462.463768115942</v>
      </c>
      <c r="Q45" s="593"/>
      <c r="R45" s="593"/>
      <c r="S45" s="593">
        <f>E45/L45</f>
        <v>285.81629078759465</v>
      </c>
      <c r="T45" s="593"/>
      <c r="U45" s="141"/>
      <c r="V45" s="674" t="s">
        <v>20</v>
      </c>
      <c r="W45" s="674"/>
      <c r="X45" s="675"/>
      <c r="Y45" s="663">
        <v>633</v>
      </c>
      <c r="Z45" s="664"/>
      <c r="AA45" s="153">
        <v>324</v>
      </c>
      <c r="AB45" s="153">
        <v>22</v>
      </c>
      <c r="AC45" s="153">
        <v>20</v>
      </c>
      <c r="AD45" s="153">
        <v>14</v>
      </c>
      <c r="AE45" s="154">
        <v>253</v>
      </c>
      <c r="AF45" s="669" t="s">
        <v>45</v>
      </c>
      <c r="AG45" s="670"/>
      <c r="AH45" s="671"/>
      <c r="AI45" s="663">
        <v>35</v>
      </c>
      <c r="AJ45" s="664"/>
      <c r="AK45" s="153">
        <v>11</v>
      </c>
      <c r="AL45" s="153">
        <v>3</v>
      </c>
      <c r="AM45" s="153" t="s">
        <v>353</v>
      </c>
      <c r="AN45" s="153">
        <v>1</v>
      </c>
      <c r="AO45" s="155">
        <v>20</v>
      </c>
      <c r="AP45" s="139"/>
    </row>
    <row r="46" spans="1:42" s="111" customFormat="1" ht="14.25">
      <c r="A46" s="628" t="s">
        <v>198</v>
      </c>
      <c r="B46" s="629"/>
      <c r="C46" s="645">
        <v>25561</v>
      </c>
      <c r="D46" s="646"/>
      <c r="E46" s="665" t="s">
        <v>368</v>
      </c>
      <c r="F46" s="665"/>
      <c r="G46" s="665"/>
      <c r="H46" s="616" t="s">
        <v>368</v>
      </c>
      <c r="I46" s="602"/>
      <c r="J46" s="616">
        <v>5.1</v>
      </c>
      <c r="K46" s="616"/>
      <c r="L46" s="616" t="s">
        <v>368</v>
      </c>
      <c r="M46" s="602"/>
      <c r="N46" s="616" t="s">
        <v>368</v>
      </c>
      <c r="O46" s="602"/>
      <c r="P46" s="593">
        <f t="shared" si="4"/>
        <v>5011.9607843137255</v>
      </c>
      <c r="Q46" s="593"/>
      <c r="R46" s="593"/>
      <c r="S46" s="616" t="s">
        <v>368</v>
      </c>
      <c r="T46" s="602"/>
      <c r="U46" s="141"/>
      <c r="V46" s="674" t="s">
        <v>21</v>
      </c>
      <c r="W46" s="674"/>
      <c r="X46" s="675"/>
      <c r="Y46" s="663">
        <v>70</v>
      </c>
      <c r="Z46" s="664"/>
      <c r="AA46" s="153">
        <v>25</v>
      </c>
      <c r="AB46" s="153">
        <v>5</v>
      </c>
      <c r="AC46" s="153">
        <v>5</v>
      </c>
      <c r="AD46" s="153">
        <v>24</v>
      </c>
      <c r="AE46" s="154">
        <v>11</v>
      </c>
      <c r="AF46" s="669" t="s">
        <v>46</v>
      </c>
      <c r="AG46" s="670"/>
      <c r="AH46" s="671"/>
      <c r="AI46" s="663">
        <v>40</v>
      </c>
      <c r="AJ46" s="664"/>
      <c r="AK46" s="153">
        <v>18</v>
      </c>
      <c r="AL46" s="153">
        <v>4</v>
      </c>
      <c r="AM46" s="153" t="s">
        <v>353</v>
      </c>
      <c r="AN46" s="153" t="s">
        <v>353</v>
      </c>
      <c r="AO46" s="155">
        <v>18</v>
      </c>
      <c r="AP46" s="139"/>
    </row>
    <row r="47" spans="1:42" s="111" customFormat="1" ht="14.25">
      <c r="A47" s="628" t="s">
        <v>197</v>
      </c>
      <c r="B47" s="629"/>
      <c r="C47" s="645">
        <v>5230</v>
      </c>
      <c r="D47" s="646"/>
      <c r="E47" s="665" t="s">
        <v>368</v>
      </c>
      <c r="F47" s="665"/>
      <c r="G47" s="665"/>
      <c r="H47" s="616" t="s">
        <v>368</v>
      </c>
      <c r="I47" s="602"/>
      <c r="J47" s="643">
        <v>1.8</v>
      </c>
      <c r="K47" s="643"/>
      <c r="L47" s="616" t="s">
        <v>368</v>
      </c>
      <c r="M47" s="602"/>
      <c r="N47" s="616" t="s">
        <v>368</v>
      </c>
      <c r="O47" s="602"/>
      <c r="P47" s="593">
        <f t="shared" si="4"/>
        <v>2905.5555555555557</v>
      </c>
      <c r="Q47" s="593"/>
      <c r="R47" s="593"/>
      <c r="S47" s="616" t="s">
        <v>368</v>
      </c>
      <c r="T47" s="602"/>
      <c r="U47" s="141"/>
      <c r="V47" s="674" t="s">
        <v>22</v>
      </c>
      <c r="W47" s="674"/>
      <c r="X47" s="675"/>
      <c r="Y47" s="663">
        <v>32</v>
      </c>
      <c r="Z47" s="664"/>
      <c r="AA47" s="153">
        <v>6</v>
      </c>
      <c r="AB47" s="153">
        <v>12</v>
      </c>
      <c r="AC47" s="153">
        <v>2</v>
      </c>
      <c r="AD47" s="153" t="s">
        <v>353</v>
      </c>
      <c r="AE47" s="154">
        <v>12</v>
      </c>
      <c r="AF47" s="669" t="s">
        <v>47</v>
      </c>
      <c r="AG47" s="670"/>
      <c r="AH47" s="671"/>
      <c r="AI47" s="663">
        <v>80</v>
      </c>
      <c r="AJ47" s="664"/>
      <c r="AK47" s="153">
        <v>29</v>
      </c>
      <c r="AL47" s="153">
        <v>26</v>
      </c>
      <c r="AM47" s="153">
        <v>6</v>
      </c>
      <c r="AN47" s="153">
        <v>1</v>
      </c>
      <c r="AO47" s="155">
        <v>18</v>
      </c>
      <c r="AP47" s="139"/>
    </row>
    <row r="48" spans="1:42" s="111" customFormat="1" ht="14.25">
      <c r="A48" s="628" t="s">
        <v>21</v>
      </c>
      <c r="B48" s="629"/>
      <c r="C48" s="645">
        <v>12814</v>
      </c>
      <c r="D48" s="646"/>
      <c r="E48" s="648">
        <v>30164</v>
      </c>
      <c r="F48" s="648"/>
      <c r="G48" s="648"/>
      <c r="H48" s="602">
        <f>100*C48/E48</f>
        <v>42.48110330194935</v>
      </c>
      <c r="I48" s="602"/>
      <c r="J48" s="643">
        <v>2.2</v>
      </c>
      <c r="K48" s="643"/>
      <c r="L48" s="647">
        <v>268.63</v>
      </c>
      <c r="M48" s="647"/>
      <c r="N48" s="602">
        <f>100*J48/L48</f>
        <v>0.8189703309384657</v>
      </c>
      <c r="O48" s="602"/>
      <c r="P48" s="593">
        <f t="shared" si="4"/>
        <v>5824.545454545454</v>
      </c>
      <c r="Q48" s="593"/>
      <c r="R48" s="593"/>
      <c r="S48" s="603">
        <f>E48/L48</f>
        <v>112.28827755649034</v>
      </c>
      <c r="T48" s="603"/>
      <c r="U48" s="152"/>
      <c r="V48" s="674" t="s">
        <v>23</v>
      </c>
      <c r="W48" s="674"/>
      <c r="X48" s="675"/>
      <c r="Y48" s="663">
        <v>584</v>
      </c>
      <c r="Z48" s="664"/>
      <c r="AA48" s="153">
        <v>341</v>
      </c>
      <c r="AB48" s="153">
        <v>52</v>
      </c>
      <c r="AC48" s="153">
        <v>12</v>
      </c>
      <c r="AD48" s="153">
        <v>67</v>
      </c>
      <c r="AE48" s="154">
        <v>112</v>
      </c>
      <c r="AF48" s="669" t="s">
        <v>49</v>
      </c>
      <c r="AG48" s="670"/>
      <c r="AH48" s="671"/>
      <c r="AI48" s="663">
        <v>12</v>
      </c>
      <c r="AJ48" s="664"/>
      <c r="AK48" s="153">
        <v>6</v>
      </c>
      <c r="AL48" s="153" t="s">
        <v>353</v>
      </c>
      <c r="AM48" s="153" t="s">
        <v>353</v>
      </c>
      <c r="AN48" s="153">
        <v>1</v>
      </c>
      <c r="AO48" s="155">
        <v>5</v>
      </c>
      <c r="AP48" s="139"/>
    </row>
    <row r="49" spans="1:42" s="111" customFormat="1" ht="14.25">
      <c r="A49" s="628" t="s">
        <v>23</v>
      </c>
      <c r="B49" s="629"/>
      <c r="C49" s="645">
        <f>SUM(C50:D52)</f>
        <v>26818</v>
      </c>
      <c r="D49" s="646"/>
      <c r="E49" s="648">
        <v>69196</v>
      </c>
      <c r="F49" s="648"/>
      <c r="G49" s="648"/>
      <c r="H49" s="602">
        <f>100*C49/E49</f>
        <v>38.7565755245968</v>
      </c>
      <c r="I49" s="602"/>
      <c r="J49" s="643">
        <f>SUM(J50:K52)</f>
        <v>5.7</v>
      </c>
      <c r="K49" s="643"/>
      <c r="L49" s="647">
        <v>151.6</v>
      </c>
      <c r="M49" s="647"/>
      <c r="N49" s="602">
        <f>100*J49/L49</f>
        <v>3.7598944591029024</v>
      </c>
      <c r="O49" s="602"/>
      <c r="P49" s="593">
        <f t="shared" si="4"/>
        <v>4704.912280701754</v>
      </c>
      <c r="Q49" s="593"/>
      <c r="R49" s="593"/>
      <c r="S49" s="593">
        <f>E49/L49</f>
        <v>456.4379947229552</v>
      </c>
      <c r="T49" s="593"/>
      <c r="U49" s="141"/>
      <c r="V49" s="674" t="s">
        <v>24</v>
      </c>
      <c r="W49" s="674"/>
      <c r="X49" s="675"/>
      <c r="Y49" s="663">
        <v>47</v>
      </c>
      <c r="Z49" s="664"/>
      <c r="AA49" s="153">
        <v>4</v>
      </c>
      <c r="AB49" s="153">
        <v>4</v>
      </c>
      <c r="AC49" s="153">
        <v>4</v>
      </c>
      <c r="AD49" s="153">
        <v>6</v>
      </c>
      <c r="AE49" s="154">
        <v>29</v>
      </c>
      <c r="AF49" s="669" t="s">
        <v>50</v>
      </c>
      <c r="AG49" s="670"/>
      <c r="AH49" s="671"/>
      <c r="AI49" s="663">
        <v>7</v>
      </c>
      <c r="AJ49" s="664"/>
      <c r="AK49" s="153">
        <v>2</v>
      </c>
      <c r="AL49" s="153" t="s">
        <v>353</v>
      </c>
      <c r="AM49" s="153" t="s">
        <v>353</v>
      </c>
      <c r="AN49" s="153">
        <v>1</v>
      </c>
      <c r="AO49" s="155">
        <v>4</v>
      </c>
      <c r="AP49" s="139"/>
    </row>
    <row r="50" spans="1:42" s="111" customFormat="1" ht="14.25">
      <c r="A50" s="628" t="s">
        <v>198</v>
      </c>
      <c r="B50" s="629"/>
      <c r="C50" s="645">
        <v>10727</v>
      </c>
      <c r="D50" s="646"/>
      <c r="E50" s="665" t="s">
        <v>368</v>
      </c>
      <c r="F50" s="665"/>
      <c r="G50" s="665"/>
      <c r="H50" s="616" t="s">
        <v>368</v>
      </c>
      <c r="I50" s="602"/>
      <c r="J50" s="643">
        <v>2.7</v>
      </c>
      <c r="K50" s="643"/>
      <c r="L50" s="616" t="s">
        <v>368</v>
      </c>
      <c r="M50" s="602"/>
      <c r="N50" s="616" t="s">
        <v>368</v>
      </c>
      <c r="O50" s="602"/>
      <c r="P50" s="593">
        <f t="shared" si="4"/>
        <v>3972.9629629629626</v>
      </c>
      <c r="Q50" s="593"/>
      <c r="R50" s="593"/>
      <c r="S50" s="616" t="s">
        <v>368</v>
      </c>
      <c r="T50" s="602"/>
      <c r="U50" s="141"/>
      <c r="V50" s="674" t="s">
        <v>25</v>
      </c>
      <c r="W50" s="674"/>
      <c r="X50" s="675"/>
      <c r="Y50" s="663">
        <v>164</v>
      </c>
      <c r="Z50" s="664"/>
      <c r="AA50" s="153">
        <v>93</v>
      </c>
      <c r="AB50" s="153">
        <v>14</v>
      </c>
      <c r="AC50" s="153">
        <v>11</v>
      </c>
      <c r="AD50" s="153">
        <v>1</v>
      </c>
      <c r="AE50" s="154">
        <v>45</v>
      </c>
      <c r="AF50" s="669" t="s">
        <v>51</v>
      </c>
      <c r="AG50" s="670"/>
      <c r="AH50" s="671"/>
      <c r="AI50" s="663">
        <v>35</v>
      </c>
      <c r="AJ50" s="664"/>
      <c r="AK50" s="153">
        <v>2</v>
      </c>
      <c r="AL50" s="153">
        <v>1</v>
      </c>
      <c r="AM50" s="153" t="s">
        <v>353</v>
      </c>
      <c r="AN50" s="153">
        <v>3</v>
      </c>
      <c r="AO50" s="155">
        <v>29</v>
      </c>
      <c r="AP50" s="139"/>
    </row>
    <row r="51" spans="1:42" s="111" customFormat="1" ht="14.25">
      <c r="A51" s="628" t="s">
        <v>197</v>
      </c>
      <c r="B51" s="629"/>
      <c r="C51" s="645">
        <v>9898</v>
      </c>
      <c r="D51" s="646"/>
      <c r="E51" s="665" t="s">
        <v>368</v>
      </c>
      <c r="F51" s="665"/>
      <c r="G51" s="665"/>
      <c r="H51" s="616" t="s">
        <v>368</v>
      </c>
      <c r="I51" s="602"/>
      <c r="J51" s="643">
        <v>1.8</v>
      </c>
      <c r="K51" s="643"/>
      <c r="L51" s="616" t="s">
        <v>368</v>
      </c>
      <c r="M51" s="602"/>
      <c r="N51" s="616" t="s">
        <v>368</v>
      </c>
      <c r="O51" s="602"/>
      <c r="P51" s="593">
        <f t="shared" si="4"/>
        <v>5498.888888888889</v>
      </c>
      <c r="Q51" s="593"/>
      <c r="R51" s="593"/>
      <c r="S51" s="616" t="s">
        <v>368</v>
      </c>
      <c r="T51" s="602"/>
      <c r="U51" s="141"/>
      <c r="V51" s="674" t="s">
        <v>27</v>
      </c>
      <c r="W51" s="674"/>
      <c r="X51" s="675"/>
      <c r="Y51" s="663">
        <v>69</v>
      </c>
      <c r="Z51" s="664"/>
      <c r="AA51" s="153">
        <v>25</v>
      </c>
      <c r="AB51" s="153">
        <v>2</v>
      </c>
      <c r="AC51" s="153">
        <v>1</v>
      </c>
      <c r="AD51" s="153">
        <v>41</v>
      </c>
      <c r="AE51" s="153" t="s">
        <v>353</v>
      </c>
      <c r="AF51" s="669" t="s">
        <v>199</v>
      </c>
      <c r="AG51" s="670"/>
      <c r="AH51" s="671"/>
      <c r="AI51" s="663">
        <v>22</v>
      </c>
      <c r="AJ51" s="664"/>
      <c r="AK51" s="153">
        <v>5</v>
      </c>
      <c r="AL51" s="153" t="s">
        <v>353</v>
      </c>
      <c r="AM51" s="153" t="s">
        <v>353</v>
      </c>
      <c r="AN51" s="153">
        <v>1</v>
      </c>
      <c r="AO51" s="155">
        <v>16</v>
      </c>
      <c r="AP51" s="139"/>
    </row>
    <row r="52" spans="1:42" s="111" customFormat="1" ht="14.25">
      <c r="A52" s="628" t="s">
        <v>200</v>
      </c>
      <c r="B52" s="629"/>
      <c r="C52" s="645">
        <v>6193</v>
      </c>
      <c r="D52" s="646"/>
      <c r="E52" s="665" t="s">
        <v>368</v>
      </c>
      <c r="F52" s="665"/>
      <c r="G52" s="665"/>
      <c r="H52" s="616" t="s">
        <v>368</v>
      </c>
      <c r="I52" s="602"/>
      <c r="J52" s="643">
        <v>1.2</v>
      </c>
      <c r="K52" s="643"/>
      <c r="L52" s="616" t="s">
        <v>368</v>
      </c>
      <c r="M52" s="602"/>
      <c r="N52" s="616" t="s">
        <v>368</v>
      </c>
      <c r="O52" s="602"/>
      <c r="P52" s="686">
        <f t="shared" si="4"/>
        <v>5160.833333333334</v>
      </c>
      <c r="Q52" s="686"/>
      <c r="R52" s="686"/>
      <c r="S52" s="616" t="s">
        <v>368</v>
      </c>
      <c r="T52" s="602"/>
      <c r="U52" s="141"/>
      <c r="V52" s="674" t="s">
        <v>29</v>
      </c>
      <c r="W52" s="674"/>
      <c r="X52" s="675"/>
      <c r="Y52" s="663">
        <v>93</v>
      </c>
      <c r="Z52" s="664"/>
      <c r="AA52" s="153">
        <v>64</v>
      </c>
      <c r="AB52" s="153">
        <v>7</v>
      </c>
      <c r="AC52" s="153" t="s">
        <v>353</v>
      </c>
      <c r="AD52" s="153" t="s">
        <v>353</v>
      </c>
      <c r="AE52" s="154">
        <v>22</v>
      </c>
      <c r="AF52" s="669" t="s">
        <v>54</v>
      </c>
      <c r="AG52" s="670"/>
      <c r="AH52" s="671"/>
      <c r="AI52" s="663" t="s">
        <v>352</v>
      </c>
      <c r="AJ52" s="664"/>
      <c r="AK52" s="153" t="s">
        <v>353</v>
      </c>
      <c r="AL52" s="153" t="s">
        <v>353</v>
      </c>
      <c r="AM52" s="153" t="s">
        <v>353</v>
      </c>
      <c r="AN52" s="153" t="s">
        <v>353</v>
      </c>
      <c r="AO52" s="153" t="s">
        <v>353</v>
      </c>
      <c r="AP52" s="139"/>
    </row>
    <row r="53" spans="1:42" s="111" customFormat="1" ht="14.25">
      <c r="A53" s="628" t="s">
        <v>24</v>
      </c>
      <c r="B53" s="629"/>
      <c r="C53" s="645">
        <v>9649</v>
      </c>
      <c r="D53" s="646"/>
      <c r="E53" s="648">
        <v>27517</v>
      </c>
      <c r="F53" s="648"/>
      <c r="G53" s="648"/>
      <c r="H53" s="602">
        <f>100*C53/E53</f>
        <v>35.06559581349711</v>
      </c>
      <c r="I53" s="602"/>
      <c r="J53" s="643">
        <v>2.7</v>
      </c>
      <c r="K53" s="643"/>
      <c r="L53" s="647">
        <v>81.58</v>
      </c>
      <c r="M53" s="647"/>
      <c r="N53" s="602">
        <f>100*J53/L53</f>
        <v>3.309634714390782</v>
      </c>
      <c r="O53" s="602"/>
      <c r="P53" s="593">
        <f t="shared" si="4"/>
        <v>3573.7037037037035</v>
      </c>
      <c r="Q53" s="593"/>
      <c r="R53" s="593"/>
      <c r="S53" s="603">
        <f>E53/L53</f>
        <v>337.3008090218191</v>
      </c>
      <c r="T53" s="603"/>
      <c r="U53" s="152"/>
      <c r="V53" s="674" t="s">
        <v>30</v>
      </c>
      <c r="W53" s="674"/>
      <c r="X53" s="675"/>
      <c r="Y53" s="663">
        <v>33</v>
      </c>
      <c r="Z53" s="664"/>
      <c r="AA53" s="153">
        <v>8</v>
      </c>
      <c r="AB53" s="153">
        <v>2</v>
      </c>
      <c r="AC53" s="153" t="s">
        <v>353</v>
      </c>
      <c r="AD53" s="153">
        <v>1</v>
      </c>
      <c r="AE53" s="154">
        <v>22</v>
      </c>
      <c r="AF53" s="669" t="s">
        <v>55</v>
      </c>
      <c r="AG53" s="670"/>
      <c r="AH53" s="671"/>
      <c r="AI53" s="663">
        <f aca="true" t="shared" si="5" ref="AI53:AI62">SUM(AK53:AO53)</f>
        <v>18</v>
      </c>
      <c r="AJ53" s="664"/>
      <c r="AK53" s="153">
        <v>17</v>
      </c>
      <c r="AL53" s="153">
        <v>1</v>
      </c>
      <c r="AM53" s="153" t="s">
        <v>353</v>
      </c>
      <c r="AN53" s="153" t="s">
        <v>353</v>
      </c>
      <c r="AO53" s="153" t="s">
        <v>353</v>
      </c>
      <c r="AP53" s="139"/>
    </row>
    <row r="54" spans="1:42" s="111" customFormat="1" ht="14.25">
      <c r="A54" s="628" t="s">
        <v>25</v>
      </c>
      <c r="B54" s="629"/>
      <c r="C54" s="645">
        <f>SUM(C55:D56)</f>
        <v>19373</v>
      </c>
      <c r="D54" s="646"/>
      <c r="E54" s="648">
        <v>58142</v>
      </c>
      <c r="F54" s="648"/>
      <c r="G54" s="648"/>
      <c r="H54" s="602">
        <f>100*C54/E54</f>
        <v>33.32014722575763</v>
      </c>
      <c r="I54" s="602"/>
      <c r="J54" s="643">
        <f>SUM(J55:K56)</f>
        <v>3.9</v>
      </c>
      <c r="K54" s="643"/>
      <c r="L54" s="647">
        <v>59.93</v>
      </c>
      <c r="M54" s="647"/>
      <c r="N54" s="602">
        <f>100*J54/L54</f>
        <v>6.507592190889371</v>
      </c>
      <c r="O54" s="602"/>
      <c r="P54" s="593">
        <f t="shared" si="4"/>
        <v>4967.4358974358975</v>
      </c>
      <c r="Q54" s="593"/>
      <c r="R54" s="593"/>
      <c r="S54" s="593">
        <f>E54/L54</f>
        <v>970.1651927248456</v>
      </c>
      <c r="T54" s="593"/>
      <c r="U54" s="141"/>
      <c r="V54" s="674" t="s">
        <v>31</v>
      </c>
      <c r="W54" s="674"/>
      <c r="X54" s="675"/>
      <c r="Y54" s="663">
        <v>62</v>
      </c>
      <c r="Z54" s="664"/>
      <c r="AA54" s="153">
        <v>44</v>
      </c>
      <c r="AB54" s="153">
        <v>5</v>
      </c>
      <c r="AC54" s="153">
        <v>3</v>
      </c>
      <c r="AD54" s="153">
        <v>2</v>
      </c>
      <c r="AE54" s="154">
        <v>8</v>
      </c>
      <c r="AF54" s="669" t="s">
        <v>56</v>
      </c>
      <c r="AG54" s="670"/>
      <c r="AH54" s="671"/>
      <c r="AI54" s="663">
        <v>16</v>
      </c>
      <c r="AJ54" s="664"/>
      <c r="AK54" s="153">
        <v>3</v>
      </c>
      <c r="AL54" s="153" t="s">
        <v>353</v>
      </c>
      <c r="AM54" s="153">
        <v>1</v>
      </c>
      <c r="AN54" s="153">
        <v>2</v>
      </c>
      <c r="AO54" s="155">
        <v>10</v>
      </c>
      <c r="AP54" s="139"/>
    </row>
    <row r="55" spans="1:42" s="111" customFormat="1" ht="14.25">
      <c r="A55" s="628" t="s">
        <v>198</v>
      </c>
      <c r="B55" s="629"/>
      <c r="C55" s="645">
        <v>13039</v>
      </c>
      <c r="D55" s="646"/>
      <c r="E55" s="665" t="s">
        <v>368</v>
      </c>
      <c r="F55" s="665"/>
      <c r="G55" s="665"/>
      <c r="H55" s="616" t="s">
        <v>368</v>
      </c>
      <c r="I55" s="602"/>
      <c r="J55" s="643">
        <v>3</v>
      </c>
      <c r="K55" s="643"/>
      <c r="L55" s="616" t="s">
        <v>368</v>
      </c>
      <c r="M55" s="602"/>
      <c r="N55" s="616" t="s">
        <v>368</v>
      </c>
      <c r="O55" s="602"/>
      <c r="P55" s="593">
        <f t="shared" si="4"/>
        <v>4346.333333333333</v>
      </c>
      <c r="Q55" s="593"/>
      <c r="R55" s="593"/>
      <c r="S55" s="616" t="s">
        <v>368</v>
      </c>
      <c r="T55" s="602"/>
      <c r="U55" s="141"/>
      <c r="V55" s="674" t="s">
        <v>32</v>
      </c>
      <c r="W55" s="674"/>
      <c r="X55" s="675"/>
      <c r="Y55" s="663">
        <v>8</v>
      </c>
      <c r="Z55" s="664"/>
      <c r="AA55" s="153" t="s">
        <v>353</v>
      </c>
      <c r="AB55" s="153" t="s">
        <v>353</v>
      </c>
      <c r="AC55" s="153" t="s">
        <v>353</v>
      </c>
      <c r="AD55" s="153" t="s">
        <v>353</v>
      </c>
      <c r="AE55" s="153">
        <v>8</v>
      </c>
      <c r="AF55" s="669" t="s">
        <v>57</v>
      </c>
      <c r="AG55" s="670"/>
      <c r="AH55" s="671"/>
      <c r="AI55" s="663">
        <v>22</v>
      </c>
      <c r="AJ55" s="664"/>
      <c r="AK55" s="153">
        <v>4</v>
      </c>
      <c r="AL55" s="153" t="s">
        <v>353</v>
      </c>
      <c r="AM55" s="153" t="s">
        <v>353</v>
      </c>
      <c r="AN55" s="153" t="s">
        <v>353</v>
      </c>
      <c r="AO55" s="155">
        <v>18</v>
      </c>
      <c r="AP55" s="139"/>
    </row>
    <row r="56" spans="1:42" s="111" customFormat="1" ht="14.25">
      <c r="A56" s="628" t="s">
        <v>197</v>
      </c>
      <c r="B56" s="629"/>
      <c r="C56" s="645">
        <v>6334</v>
      </c>
      <c r="D56" s="646"/>
      <c r="E56" s="665" t="s">
        <v>368</v>
      </c>
      <c r="F56" s="665"/>
      <c r="G56" s="665"/>
      <c r="H56" s="616" t="s">
        <v>368</v>
      </c>
      <c r="I56" s="602"/>
      <c r="J56" s="643">
        <v>0.9</v>
      </c>
      <c r="K56" s="643"/>
      <c r="L56" s="616" t="s">
        <v>368</v>
      </c>
      <c r="M56" s="602"/>
      <c r="N56" s="616" t="s">
        <v>368</v>
      </c>
      <c r="O56" s="602"/>
      <c r="P56" s="593">
        <f t="shared" si="4"/>
        <v>7037.777777777777</v>
      </c>
      <c r="Q56" s="593"/>
      <c r="R56" s="593"/>
      <c r="S56" s="616" t="s">
        <v>368</v>
      </c>
      <c r="T56" s="602"/>
      <c r="U56" s="141"/>
      <c r="V56" s="674" t="s">
        <v>34</v>
      </c>
      <c r="W56" s="674"/>
      <c r="X56" s="675"/>
      <c r="Y56" s="663">
        <v>22</v>
      </c>
      <c r="Z56" s="664"/>
      <c r="AA56" s="153">
        <v>7</v>
      </c>
      <c r="AB56" s="153" t="s">
        <v>353</v>
      </c>
      <c r="AC56" s="153" t="s">
        <v>353</v>
      </c>
      <c r="AD56" s="153" t="s">
        <v>353</v>
      </c>
      <c r="AE56" s="154">
        <v>15</v>
      </c>
      <c r="AF56" s="669" t="s">
        <v>58</v>
      </c>
      <c r="AG56" s="670"/>
      <c r="AH56" s="671"/>
      <c r="AI56" s="663">
        <v>17</v>
      </c>
      <c r="AJ56" s="664"/>
      <c r="AK56" s="153" t="s">
        <v>353</v>
      </c>
      <c r="AL56" s="153" t="s">
        <v>353</v>
      </c>
      <c r="AM56" s="153" t="s">
        <v>353</v>
      </c>
      <c r="AN56" s="153" t="s">
        <v>353</v>
      </c>
      <c r="AO56" s="155">
        <v>17</v>
      </c>
      <c r="AP56" s="139"/>
    </row>
    <row r="57" spans="1:42" s="111" customFormat="1" ht="14.25">
      <c r="A57" s="668" t="s">
        <v>113</v>
      </c>
      <c r="B57" s="629"/>
      <c r="C57" s="645">
        <v>5957</v>
      </c>
      <c r="D57" s="646"/>
      <c r="E57" s="665">
        <v>11518</v>
      </c>
      <c r="F57" s="665"/>
      <c r="G57" s="665"/>
      <c r="H57" s="602">
        <f>100*C57/E57</f>
        <v>51.71904844591075</v>
      </c>
      <c r="I57" s="602"/>
      <c r="J57" s="643">
        <v>1.2</v>
      </c>
      <c r="K57" s="643"/>
      <c r="L57" s="698">
        <v>154.39</v>
      </c>
      <c r="M57" s="698"/>
      <c r="N57" s="602">
        <f aca="true" t="shared" si="6" ref="N57:N63">100*J57/L57</f>
        <v>0.7772524127210312</v>
      </c>
      <c r="O57" s="602"/>
      <c r="P57" s="593">
        <f t="shared" si="4"/>
        <v>4964.166666666667</v>
      </c>
      <c r="Q57" s="593"/>
      <c r="R57" s="593"/>
      <c r="S57" s="603">
        <f aca="true" t="shared" si="7" ref="S57:S63">E57/L57</f>
        <v>74.60327741434031</v>
      </c>
      <c r="T57" s="603"/>
      <c r="U57" s="152"/>
      <c r="V57" s="674" t="s">
        <v>35</v>
      </c>
      <c r="W57" s="674"/>
      <c r="X57" s="675"/>
      <c r="Y57" s="663">
        <v>125</v>
      </c>
      <c r="Z57" s="664"/>
      <c r="AA57" s="153">
        <v>104</v>
      </c>
      <c r="AB57" s="153" t="s">
        <v>353</v>
      </c>
      <c r="AC57" s="153">
        <v>3</v>
      </c>
      <c r="AD57" s="153">
        <v>9</v>
      </c>
      <c r="AE57" s="154">
        <v>9</v>
      </c>
      <c r="AF57" s="669" t="s">
        <v>59</v>
      </c>
      <c r="AG57" s="670"/>
      <c r="AH57" s="671"/>
      <c r="AI57" s="663">
        <f t="shared" si="5"/>
        <v>1</v>
      </c>
      <c r="AJ57" s="664"/>
      <c r="AK57" s="153">
        <v>1</v>
      </c>
      <c r="AL57" s="153" t="s">
        <v>353</v>
      </c>
      <c r="AM57" s="153" t="s">
        <v>353</v>
      </c>
      <c r="AN57" s="153" t="s">
        <v>353</v>
      </c>
      <c r="AO57" s="155" t="s">
        <v>201</v>
      </c>
      <c r="AP57" s="139"/>
    </row>
    <row r="58" spans="1:42" s="111" customFormat="1" ht="14.25">
      <c r="A58" s="628" t="s">
        <v>202</v>
      </c>
      <c r="B58" s="629"/>
      <c r="C58" s="645">
        <v>6963</v>
      </c>
      <c r="D58" s="646"/>
      <c r="E58" s="648">
        <v>14268</v>
      </c>
      <c r="F58" s="648"/>
      <c r="G58" s="648"/>
      <c r="H58" s="602">
        <f aca="true" t="shared" si="8" ref="H58:H63">100*C58/E58</f>
        <v>48.80151387720774</v>
      </c>
      <c r="I58" s="602"/>
      <c r="J58" s="643">
        <v>1.7</v>
      </c>
      <c r="K58" s="643"/>
      <c r="L58" s="697">
        <v>13.57</v>
      </c>
      <c r="M58" s="697"/>
      <c r="N58" s="602">
        <f t="shared" si="6"/>
        <v>12.527634487840825</v>
      </c>
      <c r="O58" s="602"/>
      <c r="P58" s="593">
        <f t="shared" si="4"/>
        <v>4095.8823529411766</v>
      </c>
      <c r="Q58" s="593"/>
      <c r="R58" s="593"/>
      <c r="S58" s="603">
        <f t="shared" si="7"/>
        <v>1051.4369933677228</v>
      </c>
      <c r="T58" s="603"/>
      <c r="U58" s="152"/>
      <c r="V58" s="674" t="s">
        <v>36</v>
      </c>
      <c r="W58" s="674"/>
      <c r="X58" s="675"/>
      <c r="Y58" s="663">
        <v>211</v>
      </c>
      <c r="Z58" s="664"/>
      <c r="AA58" s="153">
        <v>132</v>
      </c>
      <c r="AB58" s="153">
        <v>13</v>
      </c>
      <c r="AC58" s="153">
        <v>9</v>
      </c>
      <c r="AD58" s="153">
        <v>4</v>
      </c>
      <c r="AE58" s="154">
        <v>53</v>
      </c>
      <c r="AF58" s="669" t="s">
        <v>61</v>
      </c>
      <c r="AG58" s="670"/>
      <c r="AH58" s="671"/>
      <c r="AI58" s="663">
        <f t="shared" si="5"/>
        <v>12</v>
      </c>
      <c r="AJ58" s="664"/>
      <c r="AK58" s="153">
        <v>8</v>
      </c>
      <c r="AL58" s="153">
        <v>1</v>
      </c>
      <c r="AM58" s="153" t="s">
        <v>353</v>
      </c>
      <c r="AN58" s="153">
        <v>1</v>
      </c>
      <c r="AO58" s="155">
        <v>2</v>
      </c>
      <c r="AP58" s="139"/>
    </row>
    <row r="59" spans="1:42" s="111" customFormat="1" ht="14.25">
      <c r="A59" s="628" t="s">
        <v>34</v>
      </c>
      <c r="B59" s="629"/>
      <c r="C59" s="645">
        <v>7753</v>
      </c>
      <c r="D59" s="646"/>
      <c r="E59" s="648">
        <v>12012</v>
      </c>
      <c r="F59" s="648"/>
      <c r="G59" s="648"/>
      <c r="H59" s="602">
        <f t="shared" si="8"/>
        <v>64.54378954378954</v>
      </c>
      <c r="I59" s="602"/>
      <c r="J59" s="643">
        <v>2.4</v>
      </c>
      <c r="K59" s="643"/>
      <c r="L59" s="697">
        <v>9.12</v>
      </c>
      <c r="M59" s="697"/>
      <c r="N59" s="602">
        <f t="shared" si="6"/>
        <v>26.315789473684212</v>
      </c>
      <c r="O59" s="602"/>
      <c r="P59" s="593">
        <f t="shared" si="4"/>
        <v>3230.416666666667</v>
      </c>
      <c r="Q59" s="593"/>
      <c r="R59" s="593"/>
      <c r="S59" s="603">
        <f t="shared" si="7"/>
        <v>1317.1052631578948</v>
      </c>
      <c r="T59" s="603"/>
      <c r="U59" s="152"/>
      <c r="V59" s="674" t="s">
        <v>37</v>
      </c>
      <c r="W59" s="674"/>
      <c r="X59" s="675"/>
      <c r="Y59" s="663">
        <f>SUM(AA59:AE59)</f>
        <v>1</v>
      </c>
      <c r="Z59" s="664"/>
      <c r="AA59" s="153" t="s">
        <v>353</v>
      </c>
      <c r="AB59" s="153" t="s">
        <v>353</v>
      </c>
      <c r="AC59" s="153">
        <v>1</v>
      </c>
      <c r="AD59" s="153" t="s">
        <v>353</v>
      </c>
      <c r="AE59" s="153" t="s">
        <v>353</v>
      </c>
      <c r="AF59" s="669" t="s">
        <v>62</v>
      </c>
      <c r="AG59" s="670"/>
      <c r="AH59" s="671"/>
      <c r="AI59" s="663">
        <f t="shared" si="5"/>
        <v>7</v>
      </c>
      <c r="AJ59" s="664"/>
      <c r="AK59" s="153">
        <v>5</v>
      </c>
      <c r="AL59" s="153" t="s">
        <v>353</v>
      </c>
      <c r="AM59" s="153">
        <v>2</v>
      </c>
      <c r="AN59" s="153" t="s">
        <v>353</v>
      </c>
      <c r="AO59" s="153" t="s">
        <v>353</v>
      </c>
      <c r="AP59" s="156"/>
    </row>
    <row r="60" spans="1:50" s="111" customFormat="1" ht="14.25">
      <c r="A60" s="628" t="s">
        <v>36</v>
      </c>
      <c r="B60" s="629"/>
      <c r="C60" s="645">
        <v>26164</v>
      </c>
      <c r="D60" s="646"/>
      <c r="E60" s="648">
        <v>39769</v>
      </c>
      <c r="F60" s="648"/>
      <c r="G60" s="648"/>
      <c r="H60" s="602">
        <f t="shared" si="8"/>
        <v>65.78993688551384</v>
      </c>
      <c r="I60" s="602"/>
      <c r="J60" s="643">
        <v>4.6</v>
      </c>
      <c r="K60" s="643"/>
      <c r="L60" s="647">
        <v>13.56</v>
      </c>
      <c r="M60" s="647"/>
      <c r="N60" s="602">
        <f t="shared" si="6"/>
        <v>33.92330383480825</v>
      </c>
      <c r="O60" s="602"/>
      <c r="P60" s="593">
        <f t="shared" si="4"/>
        <v>5687.826086956522</v>
      </c>
      <c r="Q60" s="593"/>
      <c r="R60" s="593"/>
      <c r="S60" s="603">
        <f t="shared" si="7"/>
        <v>2932.817109144543</v>
      </c>
      <c r="T60" s="603"/>
      <c r="U60" s="152"/>
      <c r="V60" s="674" t="s">
        <v>38</v>
      </c>
      <c r="W60" s="674"/>
      <c r="X60" s="675"/>
      <c r="Y60" s="663">
        <f>SUM(AA60:AE60)</f>
        <v>1</v>
      </c>
      <c r="Z60" s="664"/>
      <c r="AA60" s="153" t="s">
        <v>353</v>
      </c>
      <c r="AB60" s="153">
        <v>1</v>
      </c>
      <c r="AC60" s="153" t="s">
        <v>353</v>
      </c>
      <c r="AD60" s="153" t="s">
        <v>353</v>
      </c>
      <c r="AE60" s="153" t="s">
        <v>353</v>
      </c>
      <c r="AF60" s="669" t="s">
        <v>63</v>
      </c>
      <c r="AG60" s="670"/>
      <c r="AH60" s="671"/>
      <c r="AI60" s="663">
        <f t="shared" si="5"/>
        <v>9</v>
      </c>
      <c r="AJ60" s="664"/>
      <c r="AK60" s="153">
        <v>8</v>
      </c>
      <c r="AL60" s="153" t="s">
        <v>353</v>
      </c>
      <c r="AM60" s="153">
        <v>1</v>
      </c>
      <c r="AN60" s="153" t="s">
        <v>353</v>
      </c>
      <c r="AO60" s="153" t="s">
        <v>353</v>
      </c>
      <c r="AP60" s="157"/>
      <c r="AQ60" s="157"/>
      <c r="AR60" s="156"/>
      <c r="AS60" s="157"/>
      <c r="AT60" s="156"/>
      <c r="AU60" s="156"/>
      <c r="AV60" s="157"/>
      <c r="AW60" s="156"/>
      <c r="AX60" s="156"/>
    </row>
    <row r="61" spans="1:50" s="111" customFormat="1" ht="14.25">
      <c r="A61" s="628" t="s">
        <v>43</v>
      </c>
      <c r="B61" s="629"/>
      <c r="C61" s="645">
        <v>10567</v>
      </c>
      <c r="D61" s="646"/>
      <c r="E61" s="648">
        <v>26078</v>
      </c>
      <c r="F61" s="648"/>
      <c r="G61" s="648"/>
      <c r="H61" s="602">
        <f t="shared" si="8"/>
        <v>40.520745455939874</v>
      </c>
      <c r="I61" s="602"/>
      <c r="J61" s="643">
        <v>2.4</v>
      </c>
      <c r="K61" s="643"/>
      <c r="L61" s="647">
        <v>110.44</v>
      </c>
      <c r="M61" s="647"/>
      <c r="N61" s="602">
        <f t="shared" si="6"/>
        <v>2.1731256791017746</v>
      </c>
      <c r="O61" s="602"/>
      <c r="P61" s="593">
        <f t="shared" si="4"/>
        <v>4402.916666666667</v>
      </c>
      <c r="Q61" s="593"/>
      <c r="R61" s="593"/>
      <c r="S61" s="603">
        <f t="shared" si="7"/>
        <v>236.12821441506702</v>
      </c>
      <c r="T61" s="603"/>
      <c r="U61" s="152"/>
      <c r="V61" s="674" t="s">
        <v>39</v>
      </c>
      <c r="W61" s="674"/>
      <c r="X61" s="675"/>
      <c r="Y61" s="663">
        <f>SUM(AA61:AE61)</f>
        <v>2</v>
      </c>
      <c r="Z61" s="664"/>
      <c r="AA61" s="153" t="s">
        <v>353</v>
      </c>
      <c r="AB61" s="153" t="s">
        <v>353</v>
      </c>
      <c r="AC61" s="153" t="s">
        <v>353</v>
      </c>
      <c r="AD61" s="153">
        <v>1</v>
      </c>
      <c r="AE61" s="154">
        <v>1</v>
      </c>
      <c r="AF61" s="669" t="s">
        <v>64</v>
      </c>
      <c r="AG61" s="670"/>
      <c r="AH61" s="671"/>
      <c r="AI61" s="663">
        <f t="shared" si="5"/>
        <v>10</v>
      </c>
      <c r="AJ61" s="664"/>
      <c r="AK61" s="153" t="s">
        <v>353</v>
      </c>
      <c r="AL61" s="153">
        <v>10</v>
      </c>
      <c r="AM61" s="153" t="s">
        <v>353</v>
      </c>
      <c r="AN61" s="153" t="s">
        <v>353</v>
      </c>
      <c r="AO61" s="153" t="s">
        <v>353</v>
      </c>
      <c r="AP61" s="94"/>
      <c r="AQ61" s="94"/>
      <c r="AR61" s="95"/>
      <c r="AS61" s="96"/>
      <c r="AT61" s="97"/>
      <c r="AU61" s="98"/>
      <c r="AV61" s="99"/>
      <c r="AW61" s="100"/>
      <c r="AX61" s="101"/>
    </row>
    <row r="62" spans="1:41" s="111" customFormat="1" ht="14.25">
      <c r="A62" s="628" t="s">
        <v>47</v>
      </c>
      <c r="B62" s="629"/>
      <c r="C62" s="645">
        <v>21474</v>
      </c>
      <c r="D62" s="646"/>
      <c r="E62" s="654">
        <v>24688</v>
      </c>
      <c r="F62" s="654"/>
      <c r="G62" s="654"/>
      <c r="H62" s="602">
        <f t="shared" si="8"/>
        <v>86.98152948801037</v>
      </c>
      <c r="I62" s="602"/>
      <c r="J62" s="616">
        <v>3.3</v>
      </c>
      <c r="K62" s="616"/>
      <c r="L62" s="679">
        <v>20.38</v>
      </c>
      <c r="M62" s="679"/>
      <c r="N62" s="602">
        <f t="shared" si="6"/>
        <v>16.19234543670265</v>
      </c>
      <c r="O62" s="602"/>
      <c r="P62" s="593">
        <f t="shared" si="4"/>
        <v>6507.272727272728</v>
      </c>
      <c r="Q62" s="593"/>
      <c r="R62" s="593"/>
      <c r="S62" s="686">
        <f t="shared" si="7"/>
        <v>1211.3837095191366</v>
      </c>
      <c r="T62" s="686"/>
      <c r="U62" s="158"/>
      <c r="V62" s="674" t="s">
        <v>40</v>
      </c>
      <c r="W62" s="674"/>
      <c r="X62" s="675"/>
      <c r="Y62" s="663">
        <f>SUM(AA62:AE62)</f>
        <v>1</v>
      </c>
      <c r="Z62" s="664"/>
      <c r="AA62" s="153" t="s">
        <v>353</v>
      </c>
      <c r="AB62" s="153">
        <v>1</v>
      </c>
      <c r="AC62" s="153" t="s">
        <v>353</v>
      </c>
      <c r="AD62" s="153" t="s">
        <v>353</v>
      </c>
      <c r="AE62" s="153" t="s">
        <v>353</v>
      </c>
      <c r="AF62" s="669" t="s">
        <v>66</v>
      </c>
      <c r="AG62" s="670"/>
      <c r="AH62" s="671"/>
      <c r="AI62" s="663">
        <f t="shared" si="5"/>
        <v>12</v>
      </c>
      <c r="AJ62" s="664"/>
      <c r="AK62" s="153">
        <v>12</v>
      </c>
      <c r="AL62" s="153" t="s">
        <v>353</v>
      </c>
      <c r="AM62" s="153" t="s">
        <v>353</v>
      </c>
      <c r="AN62" s="153" t="s">
        <v>353</v>
      </c>
      <c r="AO62" s="153" t="s">
        <v>353</v>
      </c>
    </row>
    <row r="63" spans="1:41" s="111" customFormat="1" ht="14.25">
      <c r="A63" s="687" t="s">
        <v>114</v>
      </c>
      <c r="B63" s="688"/>
      <c r="C63" s="693">
        <v>5395</v>
      </c>
      <c r="D63" s="694"/>
      <c r="E63" s="695">
        <v>13860</v>
      </c>
      <c r="F63" s="695"/>
      <c r="G63" s="695"/>
      <c r="H63" s="676">
        <f t="shared" si="8"/>
        <v>38.924963924963926</v>
      </c>
      <c r="I63" s="676"/>
      <c r="J63" s="677">
        <v>1</v>
      </c>
      <c r="K63" s="677"/>
      <c r="L63" s="678">
        <v>115.46</v>
      </c>
      <c r="M63" s="678"/>
      <c r="N63" s="676">
        <f t="shared" si="6"/>
        <v>0.8661008141347654</v>
      </c>
      <c r="O63" s="676"/>
      <c r="P63" s="683">
        <f t="shared" si="4"/>
        <v>5395</v>
      </c>
      <c r="Q63" s="683"/>
      <c r="R63" s="683"/>
      <c r="S63" s="683">
        <f t="shared" si="7"/>
        <v>120.04157283907847</v>
      </c>
      <c r="T63" s="683"/>
      <c r="U63" s="158"/>
      <c r="V63" s="684" t="s">
        <v>41</v>
      </c>
      <c r="W63" s="684"/>
      <c r="X63" s="685"/>
      <c r="Y63" s="336"/>
      <c r="Z63" s="159" t="s">
        <v>353</v>
      </c>
      <c r="AA63" s="159" t="s">
        <v>353</v>
      </c>
      <c r="AB63" s="159" t="s">
        <v>353</v>
      </c>
      <c r="AC63" s="159" t="s">
        <v>353</v>
      </c>
      <c r="AD63" s="159" t="s">
        <v>353</v>
      </c>
      <c r="AE63" s="160" t="s">
        <v>353</v>
      </c>
      <c r="AF63" s="680"/>
      <c r="AG63" s="681"/>
      <c r="AH63" s="682"/>
      <c r="AI63" s="666"/>
      <c r="AJ63" s="667"/>
      <c r="AK63" s="159"/>
      <c r="AL63" s="159"/>
      <c r="AM63" s="159"/>
      <c r="AN63" s="159"/>
      <c r="AO63" s="161"/>
    </row>
    <row r="64" spans="1:41" ht="14.25">
      <c r="A64" s="135" t="s">
        <v>339</v>
      </c>
      <c r="B64" s="135"/>
      <c r="C64" s="135"/>
      <c r="D64" s="135"/>
      <c r="E64" s="135"/>
      <c r="F64" s="135"/>
      <c r="G64" s="135"/>
      <c r="H64" s="103"/>
      <c r="I64" s="135"/>
      <c r="J64" s="135"/>
      <c r="K64" s="136"/>
      <c r="L64" s="104"/>
      <c r="M64" s="162"/>
      <c r="V64" s="163"/>
      <c r="W64" s="164" t="s">
        <v>120</v>
      </c>
      <c r="X64" s="165"/>
      <c r="Y64" s="164"/>
      <c r="Z64" s="102"/>
      <c r="AA64" s="102"/>
      <c r="AB64" s="102"/>
      <c r="AC64" s="102"/>
      <c r="AD64" s="166"/>
      <c r="AE64" s="166"/>
      <c r="AF64" s="166"/>
      <c r="AG64" s="166"/>
      <c r="AH64" s="166"/>
      <c r="AI64" s="166"/>
      <c r="AJ64" s="166"/>
      <c r="AK64" s="166"/>
      <c r="AL64" s="166"/>
      <c r="AM64" s="167"/>
      <c r="AN64" s="167"/>
      <c r="AO64" s="167"/>
    </row>
    <row r="65" spans="1:41" ht="14.25">
      <c r="A65" s="168"/>
      <c r="B65" s="168"/>
      <c r="C65" s="168"/>
      <c r="D65" s="168"/>
      <c r="E65" s="168"/>
      <c r="F65" s="168"/>
      <c r="G65" s="168"/>
      <c r="H65" s="103"/>
      <c r="I65" s="135"/>
      <c r="J65" s="135"/>
      <c r="K65" s="135"/>
      <c r="L65" s="169"/>
      <c r="M65" s="170"/>
      <c r="N65" s="111"/>
      <c r="O65" s="111"/>
      <c r="P65" s="111"/>
      <c r="Q65" s="111"/>
      <c r="R65" s="111"/>
      <c r="S65" s="111"/>
      <c r="T65" s="111"/>
      <c r="U65" s="111"/>
      <c r="V65" s="152"/>
      <c r="W65" s="170"/>
      <c r="X65" s="171"/>
      <c r="Y65" s="172"/>
      <c r="Z65" s="105"/>
      <c r="AA65" s="105"/>
      <c r="AB65" s="105"/>
      <c r="AC65" s="105"/>
      <c r="AD65" s="173"/>
      <c r="AE65" s="173"/>
      <c r="AF65" s="173"/>
      <c r="AG65" s="173"/>
      <c r="AH65" s="173"/>
      <c r="AI65" s="173"/>
      <c r="AJ65" s="174"/>
      <c r="AK65" s="173"/>
      <c r="AL65" s="173"/>
      <c r="AM65" s="168"/>
      <c r="AN65" s="168"/>
      <c r="AO65" s="168"/>
    </row>
    <row r="66" ht="14.25">
      <c r="V66" s="175"/>
    </row>
    <row r="67" ht="14.25">
      <c r="V67" s="175"/>
    </row>
  </sheetData>
  <sheetProtection/>
  <mergeCells count="550">
    <mergeCell ref="P44:R44"/>
    <mergeCell ref="L45:M45"/>
    <mergeCell ref="P56:R56"/>
    <mergeCell ref="C40:D40"/>
    <mergeCell ref="J39:K39"/>
    <mergeCell ref="L39:M39"/>
    <mergeCell ref="N39:O39"/>
    <mergeCell ref="P52:R52"/>
    <mergeCell ref="P45:R45"/>
    <mergeCell ref="P49:R49"/>
    <mergeCell ref="P50:R50"/>
    <mergeCell ref="L43:M43"/>
    <mergeCell ref="P55:R55"/>
    <mergeCell ref="L48:M48"/>
    <mergeCell ref="L41:M41"/>
    <mergeCell ref="N46:O46"/>
    <mergeCell ref="P46:R46"/>
    <mergeCell ref="P47:R47"/>
    <mergeCell ref="P48:R48"/>
    <mergeCell ref="L47:M47"/>
    <mergeCell ref="L46:M46"/>
    <mergeCell ref="N40:O40"/>
    <mergeCell ref="N41:O41"/>
    <mergeCell ref="P40:R40"/>
    <mergeCell ref="P41:R41"/>
    <mergeCell ref="P42:R42"/>
    <mergeCell ref="J42:K42"/>
    <mergeCell ref="L53:M53"/>
    <mergeCell ref="L52:M52"/>
    <mergeCell ref="L51:M51"/>
    <mergeCell ref="L50:M50"/>
    <mergeCell ref="L57:M57"/>
    <mergeCell ref="L56:M56"/>
    <mergeCell ref="L55:M55"/>
    <mergeCell ref="L54:M54"/>
    <mergeCell ref="L60:M60"/>
    <mergeCell ref="L59:M59"/>
    <mergeCell ref="L58:M58"/>
    <mergeCell ref="J58:K58"/>
    <mergeCell ref="J57:K57"/>
    <mergeCell ref="J59:K59"/>
    <mergeCell ref="J60:K60"/>
    <mergeCell ref="J55:K55"/>
    <mergeCell ref="J56:K56"/>
    <mergeCell ref="J49:K49"/>
    <mergeCell ref="J50:K50"/>
    <mergeCell ref="J51:K51"/>
    <mergeCell ref="J52:K52"/>
    <mergeCell ref="J53:K53"/>
    <mergeCell ref="J54:K54"/>
    <mergeCell ref="H55:I55"/>
    <mergeCell ref="H56:I56"/>
    <mergeCell ref="H57:I57"/>
    <mergeCell ref="H58:I58"/>
    <mergeCell ref="J46:K46"/>
    <mergeCell ref="J47:K47"/>
    <mergeCell ref="J48:K48"/>
    <mergeCell ref="H46:I46"/>
    <mergeCell ref="H47:I47"/>
    <mergeCell ref="H48:I48"/>
    <mergeCell ref="H39:I39"/>
    <mergeCell ref="H40:I40"/>
    <mergeCell ref="H41:I41"/>
    <mergeCell ref="H42:I42"/>
    <mergeCell ref="H43:I43"/>
    <mergeCell ref="H44:I44"/>
    <mergeCell ref="E57:G57"/>
    <mergeCell ref="E50:G50"/>
    <mergeCell ref="E51:G51"/>
    <mergeCell ref="E52:G52"/>
    <mergeCell ref="E53:G53"/>
    <mergeCell ref="E63:G63"/>
    <mergeCell ref="E56:G56"/>
    <mergeCell ref="E46:G46"/>
    <mergeCell ref="E47:G47"/>
    <mergeCell ref="C57:D57"/>
    <mergeCell ref="C56:D56"/>
    <mergeCell ref="C58:D58"/>
    <mergeCell ref="C63:D63"/>
    <mergeCell ref="C59:D59"/>
    <mergeCell ref="C62:D62"/>
    <mergeCell ref="C61:D61"/>
    <mergeCell ref="C60:D60"/>
    <mergeCell ref="H45:I45"/>
    <mergeCell ref="J45:K45"/>
    <mergeCell ref="C43:D43"/>
    <mergeCell ref="C42:D42"/>
    <mergeCell ref="S51:T51"/>
    <mergeCell ref="C44:D44"/>
    <mergeCell ref="C45:D45"/>
    <mergeCell ref="C46:D46"/>
    <mergeCell ref="C47:D47"/>
    <mergeCell ref="E45:G45"/>
    <mergeCell ref="V43:X43"/>
    <mergeCell ref="Y43:Z43"/>
    <mergeCell ref="Y42:Z42"/>
    <mergeCell ref="E42:G42"/>
    <mergeCell ref="E43:G43"/>
    <mergeCell ref="E44:G44"/>
    <mergeCell ref="L42:M42"/>
    <mergeCell ref="J43:K43"/>
    <mergeCell ref="J44:K44"/>
    <mergeCell ref="L44:M44"/>
    <mergeCell ref="V54:X54"/>
    <mergeCell ref="N36:O38"/>
    <mergeCell ref="C36:D38"/>
    <mergeCell ref="E36:G38"/>
    <mergeCell ref="E39:G39"/>
    <mergeCell ref="C39:D39"/>
    <mergeCell ref="V50:X50"/>
    <mergeCell ref="V51:X51"/>
    <mergeCell ref="C48:D48"/>
    <mergeCell ref="C49:D49"/>
    <mergeCell ref="A63:B63"/>
    <mergeCell ref="S63:T63"/>
    <mergeCell ref="V46:X46"/>
    <mergeCell ref="V47:X47"/>
    <mergeCell ref="V48:X48"/>
    <mergeCell ref="N62:O62"/>
    <mergeCell ref="E58:G58"/>
    <mergeCell ref="E59:G59"/>
    <mergeCell ref="V53:X53"/>
    <mergeCell ref="S59:T59"/>
    <mergeCell ref="V55:X55"/>
    <mergeCell ref="E61:G61"/>
    <mergeCell ref="E62:G62"/>
    <mergeCell ref="H62:I62"/>
    <mergeCell ref="H59:I59"/>
    <mergeCell ref="P57:R57"/>
    <mergeCell ref="P58:R58"/>
    <mergeCell ref="P59:R59"/>
    <mergeCell ref="S56:T56"/>
    <mergeCell ref="P60:R60"/>
    <mergeCell ref="A62:B62"/>
    <mergeCell ref="S62:T62"/>
    <mergeCell ref="V58:X58"/>
    <mergeCell ref="V59:X59"/>
    <mergeCell ref="V60:X60"/>
    <mergeCell ref="V61:X61"/>
    <mergeCell ref="V62:X62"/>
    <mergeCell ref="A58:B58"/>
    <mergeCell ref="E60:G60"/>
    <mergeCell ref="H60:I60"/>
    <mergeCell ref="AF63:AH63"/>
    <mergeCell ref="N63:O63"/>
    <mergeCell ref="Y62:Z62"/>
    <mergeCell ref="P61:R61"/>
    <mergeCell ref="P62:R62"/>
    <mergeCell ref="P63:R63"/>
    <mergeCell ref="V63:X63"/>
    <mergeCell ref="H63:I63"/>
    <mergeCell ref="J61:K61"/>
    <mergeCell ref="J62:K62"/>
    <mergeCell ref="J63:K63"/>
    <mergeCell ref="L63:M63"/>
    <mergeCell ref="L62:M62"/>
    <mergeCell ref="H61:I61"/>
    <mergeCell ref="L61:M61"/>
    <mergeCell ref="AF54:AH54"/>
    <mergeCell ref="A60:B60"/>
    <mergeCell ref="S60:T60"/>
    <mergeCell ref="N61:O61"/>
    <mergeCell ref="AF59:AH59"/>
    <mergeCell ref="AF58:AH58"/>
    <mergeCell ref="AF57:AH57"/>
    <mergeCell ref="AF56:AH56"/>
    <mergeCell ref="N60:O60"/>
    <mergeCell ref="V56:X56"/>
    <mergeCell ref="Y51:Z51"/>
    <mergeCell ref="Y52:Z52"/>
    <mergeCell ref="Y53:Z53"/>
    <mergeCell ref="Y54:Z54"/>
    <mergeCell ref="A61:B61"/>
    <mergeCell ref="S61:T61"/>
    <mergeCell ref="V57:X57"/>
    <mergeCell ref="N59:O59"/>
    <mergeCell ref="N58:O58"/>
    <mergeCell ref="S58:T58"/>
    <mergeCell ref="V52:X52"/>
    <mergeCell ref="Y60:Z60"/>
    <mergeCell ref="Y61:Z61"/>
    <mergeCell ref="AF60:AH60"/>
    <mergeCell ref="Y58:Z58"/>
    <mergeCell ref="Y59:Z59"/>
    <mergeCell ref="Y55:Z55"/>
    <mergeCell ref="Y56:Z56"/>
    <mergeCell ref="Y57:Z57"/>
    <mergeCell ref="AF55:AH55"/>
    <mergeCell ref="Y49:Z49"/>
    <mergeCell ref="V44:X44"/>
    <mergeCell ref="V45:X45"/>
    <mergeCell ref="Y47:Z47"/>
    <mergeCell ref="Y48:Z48"/>
    <mergeCell ref="Y45:Z45"/>
    <mergeCell ref="Y46:Z46"/>
    <mergeCell ref="Y44:Z44"/>
    <mergeCell ref="V49:X49"/>
    <mergeCell ref="Y50:Z50"/>
    <mergeCell ref="N42:O42"/>
    <mergeCell ref="N43:O43"/>
    <mergeCell ref="N44:O44"/>
    <mergeCell ref="S50:T50"/>
    <mergeCell ref="S47:T47"/>
    <mergeCell ref="S45:T45"/>
    <mergeCell ref="S48:T48"/>
    <mergeCell ref="N48:O48"/>
    <mergeCell ref="S46:T46"/>
    <mergeCell ref="AM5:AO7"/>
    <mergeCell ref="AJ5:AL7"/>
    <mergeCell ref="AG5:AI7"/>
    <mergeCell ref="AD7:AF7"/>
    <mergeCell ref="X6:AF6"/>
    <mergeCell ref="N5:AF5"/>
    <mergeCell ref="U6:W7"/>
    <mergeCell ref="AA7:AC7"/>
    <mergeCell ref="X7:Z7"/>
    <mergeCell ref="R6:T7"/>
    <mergeCell ref="AF46:AH46"/>
    <mergeCell ref="AF47:AH47"/>
    <mergeCell ref="AF52:AH52"/>
    <mergeCell ref="AF51:AH51"/>
    <mergeCell ref="AF50:AH50"/>
    <mergeCell ref="AF49:AH49"/>
    <mergeCell ref="A56:B56"/>
    <mergeCell ref="AI54:AJ54"/>
    <mergeCell ref="AI53:AJ53"/>
    <mergeCell ref="AI55:AJ55"/>
    <mergeCell ref="AF48:AH48"/>
    <mergeCell ref="AF53:AH53"/>
    <mergeCell ref="AI52:AJ52"/>
    <mergeCell ref="AI51:AJ51"/>
    <mergeCell ref="AI50:AJ50"/>
    <mergeCell ref="AI49:AJ49"/>
    <mergeCell ref="AI63:AJ63"/>
    <mergeCell ref="AI62:AJ62"/>
    <mergeCell ref="AI61:AJ61"/>
    <mergeCell ref="AI60:AJ60"/>
    <mergeCell ref="A57:B57"/>
    <mergeCell ref="S57:T57"/>
    <mergeCell ref="N57:O57"/>
    <mergeCell ref="A59:B59"/>
    <mergeCell ref="AF62:AH62"/>
    <mergeCell ref="AF61:AH61"/>
    <mergeCell ref="A54:B54"/>
    <mergeCell ref="A52:B52"/>
    <mergeCell ref="S52:T52"/>
    <mergeCell ref="N56:O56"/>
    <mergeCell ref="N55:O55"/>
    <mergeCell ref="A55:B55"/>
    <mergeCell ref="S55:T55"/>
    <mergeCell ref="S54:T54"/>
    <mergeCell ref="N54:O54"/>
    <mergeCell ref="C52:D52"/>
    <mergeCell ref="S53:T53"/>
    <mergeCell ref="C54:D54"/>
    <mergeCell ref="C55:D55"/>
    <mergeCell ref="E54:G54"/>
    <mergeCell ref="E55:G55"/>
    <mergeCell ref="H54:I54"/>
    <mergeCell ref="C53:D53"/>
    <mergeCell ref="H53:I53"/>
    <mergeCell ref="P53:R53"/>
    <mergeCell ref="P54:R54"/>
    <mergeCell ref="AI47:AJ47"/>
    <mergeCell ref="AI46:AJ46"/>
    <mergeCell ref="AI45:AJ45"/>
    <mergeCell ref="AI44:AJ44"/>
    <mergeCell ref="AI57:AJ57"/>
    <mergeCell ref="AI56:AJ56"/>
    <mergeCell ref="AI48:AJ48"/>
    <mergeCell ref="AI59:AJ59"/>
    <mergeCell ref="AI58:AJ58"/>
    <mergeCell ref="X8:Z8"/>
    <mergeCell ref="X9:Z9"/>
    <mergeCell ref="X10:Z10"/>
    <mergeCell ref="X11:Z11"/>
    <mergeCell ref="X12:Z12"/>
    <mergeCell ref="X13:Z13"/>
    <mergeCell ref="AA8:AC8"/>
    <mergeCell ref="AA9:AC9"/>
    <mergeCell ref="A5:C7"/>
    <mergeCell ref="D5:M5"/>
    <mergeCell ref="N8:Q8"/>
    <mergeCell ref="N9:Q9"/>
    <mergeCell ref="D8:G8"/>
    <mergeCell ref="D9:G9"/>
    <mergeCell ref="N6:Q7"/>
    <mergeCell ref="D6:G7"/>
    <mergeCell ref="H6:J7"/>
    <mergeCell ref="K6:M7"/>
    <mergeCell ref="R15:T15"/>
    <mergeCell ref="U12:W12"/>
    <mergeCell ref="U8:W8"/>
    <mergeCell ref="U9:W9"/>
    <mergeCell ref="U10:W10"/>
    <mergeCell ref="U11:W11"/>
    <mergeCell ref="R12:T12"/>
    <mergeCell ref="R13:T13"/>
    <mergeCell ref="R14:T14"/>
    <mergeCell ref="U13:W13"/>
    <mergeCell ref="H8:J8"/>
    <mergeCell ref="H9:J9"/>
    <mergeCell ref="K8:M8"/>
    <mergeCell ref="K9:M9"/>
    <mergeCell ref="A14:C14"/>
    <mergeCell ref="A15:C15"/>
    <mergeCell ref="A8:C8"/>
    <mergeCell ref="A9:C9"/>
    <mergeCell ref="A10:C10"/>
    <mergeCell ref="A11:C11"/>
    <mergeCell ref="A12:C12"/>
    <mergeCell ref="A13:C13"/>
    <mergeCell ref="D16:G16"/>
    <mergeCell ref="D17:G17"/>
    <mergeCell ref="D18:G18"/>
    <mergeCell ref="A16:C16"/>
    <mergeCell ref="A17:C17"/>
    <mergeCell ref="A18:C18"/>
    <mergeCell ref="D10:G10"/>
    <mergeCell ref="D11:G11"/>
    <mergeCell ref="D12:G12"/>
    <mergeCell ref="D13:G13"/>
    <mergeCell ref="C41:D41"/>
    <mergeCell ref="H18:J18"/>
    <mergeCell ref="H19:J19"/>
    <mergeCell ref="H20:J20"/>
    <mergeCell ref="I25:J25"/>
    <mergeCell ref="A20:C20"/>
    <mergeCell ref="N13:Q13"/>
    <mergeCell ref="N14:Q14"/>
    <mergeCell ref="D14:G14"/>
    <mergeCell ref="D15:G15"/>
    <mergeCell ref="H14:J14"/>
    <mergeCell ref="H13:J13"/>
    <mergeCell ref="K13:M13"/>
    <mergeCell ref="K14:M14"/>
    <mergeCell ref="K15:M15"/>
    <mergeCell ref="H15:J15"/>
    <mergeCell ref="N10:Q10"/>
    <mergeCell ref="H10:J10"/>
    <mergeCell ref="H11:J11"/>
    <mergeCell ref="H12:J12"/>
    <mergeCell ref="K11:M11"/>
    <mergeCell ref="K12:M12"/>
    <mergeCell ref="N11:Q11"/>
    <mergeCell ref="N12:Q12"/>
    <mergeCell ref="K10:M10"/>
    <mergeCell ref="H16:J16"/>
    <mergeCell ref="H17:J17"/>
    <mergeCell ref="N15:Q15"/>
    <mergeCell ref="N16:Q16"/>
    <mergeCell ref="K16:M16"/>
    <mergeCell ref="K17:M17"/>
    <mergeCell ref="A47:B47"/>
    <mergeCell ref="A42:B42"/>
    <mergeCell ref="A43:B43"/>
    <mergeCell ref="A44:B44"/>
    <mergeCell ref="A46:B46"/>
    <mergeCell ref="R19:T19"/>
    <mergeCell ref="R20:T20"/>
    <mergeCell ref="A19:C19"/>
    <mergeCell ref="E41:G41"/>
    <mergeCell ref="E40:G40"/>
    <mergeCell ref="N53:O53"/>
    <mergeCell ref="A48:B48"/>
    <mergeCell ref="N52:O52"/>
    <mergeCell ref="A51:B51"/>
    <mergeCell ref="P51:R51"/>
    <mergeCell ref="A49:B49"/>
    <mergeCell ref="A53:B53"/>
    <mergeCell ref="E48:G48"/>
    <mergeCell ref="E49:G49"/>
    <mergeCell ref="H52:I52"/>
    <mergeCell ref="K18:M18"/>
    <mergeCell ref="R8:T8"/>
    <mergeCell ref="R9:T9"/>
    <mergeCell ref="R10:T10"/>
    <mergeCell ref="R11:T11"/>
    <mergeCell ref="R16:T16"/>
    <mergeCell ref="R17:T17"/>
    <mergeCell ref="R18:T18"/>
    <mergeCell ref="N17:Q17"/>
    <mergeCell ref="N18:Q18"/>
    <mergeCell ref="S49:T49"/>
    <mergeCell ref="C50:D50"/>
    <mergeCell ref="C51:D51"/>
    <mergeCell ref="H50:I50"/>
    <mergeCell ref="H51:I51"/>
    <mergeCell ref="L49:M49"/>
    <mergeCell ref="N51:O51"/>
    <mergeCell ref="N49:O49"/>
    <mergeCell ref="N50:O50"/>
    <mergeCell ref="H49:I49"/>
    <mergeCell ref="A50:B50"/>
    <mergeCell ref="AA19:AC19"/>
    <mergeCell ref="U14:W14"/>
    <mergeCell ref="U15:W15"/>
    <mergeCell ref="X18:Z18"/>
    <mergeCell ref="X14:Z14"/>
    <mergeCell ref="X15:Z15"/>
    <mergeCell ref="AA17:AC17"/>
    <mergeCell ref="K19:M19"/>
    <mergeCell ref="K20:M20"/>
    <mergeCell ref="AD17:AF17"/>
    <mergeCell ref="AD18:AF18"/>
    <mergeCell ref="U19:W19"/>
    <mergeCell ref="X16:Z16"/>
    <mergeCell ref="X17:Z17"/>
    <mergeCell ref="U16:W16"/>
    <mergeCell ref="U17:W17"/>
    <mergeCell ref="U18:W18"/>
    <mergeCell ref="AD19:AF19"/>
    <mergeCell ref="X19:Z19"/>
    <mergeCell ref="AD14:AF14"/>
    <mergeCell ref="AD15:AF15"/>
    <mergeCell ref="AA10:AC10"/>
    <mergeCell ref="AA11:AC11"/>
    <mergeCell ref="AA18:AC18"/>
    <mergeCell ref="AA12:AC12"/>
    <mergeCell ref="AA13:AC13"/>
    <mergeCell ref="AA14:AC14"/>
    <mergeCell ref="AA15:AC15"/>
    <mergeCell ref="AA16:AC16"/>
    <mergeCell ref="AD8:AF8"/>
    <mergeCell ref="AD9:AF9"/>
    <mergeCell ref="AD10:AF10"/>
    <mergeCell ref="AD11:AF11"/>
    <mergeCell ref="AD12:AF12"/>
    <mergeCell ref="AD13:AF13"/>
    <mergeCell ref="D19:G19"/>
    <mergeCell ref="D20:G20"/>
    <mergeCell ref="S42:T42"/>
    <mergeCell ref="P35:T35"/>
    <mergeCell ref="N19:Q19"/>
    <mergeCell ref="J36:K38"/>
    <mergeCell ref="L36:M38"/>
    <mergeCell ref="J41:K41"/>
    <mergeCell ref="P39:R39"/>
    <mergeCell ref="S36:T38"/>
    <mergeCell ref="A45:B45"/>
    <mergeCell ref="AA20:AC20"/>
    <mergeCell ref="N20:Q20"/>
    <mergeCell ref="AI42:AJ42"/>
    <mergeCell ref="AF43:AH43"/>
    <mergeCell ref="AF41:AH41"/>
    <mergeCell ref="AF42:AH42"/>
    <mergeCell ref="AI43:AJ43"/>
    <mergeCell ref="AF45:AH45"/>
    <mergeCell ref="AF44:AH44"/>
    <mergeCell ref="AD20:AF20"/>
    <mergeCell ref="A23:AO23"/>
    <mergeCell ref="Q25:R25"/>
    <mergeCell ref="AB25:AC25"/>
    <mergeCell ref="AF25:AG25"/>
    <mergeCell ref="K25:L25"/>
    <mergeCell ref="M25:N25"/>
    <mergeCell ref="AH25:AI25"/>
    <mergeCell ref="S25:T25"/>
    <mergeCell ref="X20:Z20"/>
    <mergeCell ref="AM14:AO14"/>
    <mergeCell ref="AJ12:AL12"/>
    <mergeCell ref="AJ14:AL14"/>
    <mergeCell ref="AM20:AO20"/>
    <mergeCell ref="AM19:AO19"/>
    <mergeCell ref="AG20:AI20"/>
    <mergeCell ref="AM8:AO8"/>
    <mergeCell ref="AG9:AI9"/>
    <mergeCell ref="AJ9:AL9"/>
    <mergeCell ref="AM9:AO9"/>
    <mergeCell ref="AG8:AI8"/>
    <mergeCell ref="AJ8:AL8"/>
    <mergeCell ref="AG12:AI12"/>
    <mergeCell ref="AD16:AF16"/>
    <mergeCell ref="AM10:AO10"/>
    <mergeCell ref="AG11:AI11"/>
    <mergeCell ref="AJ11:AL11"/>
    <mergeCell ref="AM11:AO11"/>
    <mergeCell ref="AG13:AI13"/>
    <mergeCell ref="AG10:AI10"/>
    <mergeCell ref="AJ10:AL10"/>
    <mergeCell ref="AG14:AI14"/>
    <mergeCell ref="AG15:AI15"/>
    <mergeCell ref="AM18:AO18"/>
    <mergeCell ref="AG16:AI16"/>
    <mergeCell ref="AG17:AI17"/>
    <mergeCell ref="AG18:AI18"/>
    <mergeCell ref="AJ18:AL18"/>
    <mergeCell ref="AM15:AO15"/>
    <mergeCell ref="AM16:AO16"/>
    <mergeCell ref="AM17:AO17"/>
    <mergeCell ref="AJ15:AL15"/>
    <mergeCell ref="A3:AO3"/>
    <mergeCell ref="AF39:AH40"/>
    <mergeCell ref="Y39:Z40"/>
    <mergeCell ref="AA39:AA40"/>
    <mergeCell ref="AB39:AB40"/>
    <mergeCell ref="AC39:AC40"/>
    <mergeCell ref="AD39:AD40"/>
    <mergeCell ref="AM12:AO12"/>
    <mergeCell ref="AJ13:AL13"/>
    <mergeCell ref="AM13:AO13"/>
    <mergeCell ref="V42:X42"/>
    <mergeCell ref="P43:R43"/>
    <mergeCell ref="S40:T40"/>
    <mergeCell ref="AJ16:AL16"/>
    <mergeCell ref="AJ17:AL17"/>
    <mergeCell ref="N47:O47"/>
    <mergeCell ref="AG19:AI19"/>
    <mergeCell ref="AJ19:AL19"/>
    <mergeCell ref="AJ20:AL20"/>
    <mergeCell ref="U20:W20"/>
    <mergeCell ref="AI39:AJ40"/>
    <mergeCell ref="AE39:AE40"/>
    <mergeCell ref="J40:K40"/>
    <mergeCell ref="L40:M40"/>
    <mergeCell ref="N45:O45"/>
    <mergeCell ref="S43:T43"/>
    <mergeCell ref="S44:T44"/>
    <mergeCell ref="V39:X40"/>
    <mergeCell ref="V41:X41"/>
    <mergeCell ref="Y41:Z41"/>
    <mergeCell ref="AO39:AO40"/>
    <mergeCell ref="AK39:AK40"/>
    <mergeCell ref="AL39:AL40"/>
    <mergeCell ref="AM39:AM40"/>
    <mergeCell ref="AN25:AO25"/>
    <mergeCell ref="A41:B41"/>
    <mergeCell ref="S41:T41"/>
    <mergeCell ref="A39:B39"/>
    <mergeCell ref="S39:T39"/>
    <mergeCell ref="AI41:AJ41"/>
    <mergeCell ref="AN39:AN40"/>
    <mergeCell ref="V37:AO37"/>
    <mergeCell ref="J35:O35"/>
    <mergeCell ref="X25:Y25"/>
    <mergeCell ref="Z25:AA25"/>
    <mergeCell ref="AL25:AM25"/>
    <mergeCell ref="V25:W25"/>
    <mergeCell ref="AD25:AE25"/>
    <mergeCell ref="AJ25:AK25"/>
    <mergeCell ref="A32:T32"/>
    <mergeCell ref="P36:R38"/>
    <mergeCell ref="A35:B38"/>
    <mergeCell ref="B25:D25"/>
    <mergeCell ref="E25:F25"/>
    <mergeCell ref="G25:H25"/>
    <mergeCell ref="H36:I38"/>
    <mergeCell ref="A25:A26"/>
    <mergeCell ref="C35:I35"/>
    <mergeCell ref="O25:P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4" r:id="rId1"/>
  <ignoredErrors>
    <ignoredError sqref="D9 D10:G20 N9 N10:Q20 X9 X10:Z20 B27 B28:B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2013-06-11T02:05:42Z</cp:lastPrinted>
  <dcterms:created xsi:type="dcterms:W3CDTF">1997-12-02T04:37:42Z</dcterms:created>
  <dcterms:modified xsi:type="dcterms:W3CDTF">2015-06-18T04:52:42Z</dcterms:modified>
  <cp:category/>
  <cp:version/>
  <cp:contentType/>
  <cp:contentStatus/>
</cp:coreProperties>
</file>