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05" yWindow="600" windowWidth="11025" windowHeight="7635" activeTab="0"/>
  </bookViews>
  <sheets>
    <sheet name="１９０" sheetId="1" r:id="rId1"/>
    <sheet name="１９２" sheetId="2" r:id="rId2"/>
    <sheet name="１９４" sheetId="3" r:id="rId3"/>
    <sheet name="１９６" sheetId="4" r:id="rId4"/>
  </sheets>
  <definedNames>
    <definedName name="_xlnm.Print_Area" localSheetId="1">'１９２'!$A$1:$AA$43</definedName>
    <definedName name="_xlnm.Print_Area" localSheetId="3">'１９６'!$A$1:$AA$46</definedName>
  </definedNames>
  <calcPr fullCalcOnLoad="1"/>
</workbook>
</file>

<file path=xl/sharedStrings.xml><?xml version="1.0" encoding="utf-8"?>
<sst xmlns="http://schemas.openxmlformats.org/spreadsheetml/2006/main" count="841" uniqueCount="382">
  <si>
    <t>１</t>
  </si>
  <si>
    <t>２</t>
  </si>
  <si>
    <t>３</t>
  </si>
  <si>
    <t>４</t>
  </si>
  <si>
    <t>５</t>
  </si>
  <si>
    <t>県内総生産（市場価格表示）</t>
  </si>
  <si>
    <t>６</t>
  </si>
  <si>
    <t>７</t>
  </si>
  <si>
    <t>８</t>
  </si>
  <si>
    <t>県内総固定資本形成</t>
  </si>
  <si>
    <t>９</t>
  </si>
  <si>
    <t>財貨・サービスの移出</t>
  </si>
  <si>
    <t>11</t>
  </si>
  <si>
    <t>(控除)財貨･サービスの移入</t>
  </si>
  <si>
    <t>12</t>
  </si>
  <si>
    <t>県内総支出（市場価格表示）</t>
  </si>
  <si>
    <t>雇用者報酬（県内活動による）</t>
  </si>
  <si>
    <t>対前年度増加率</t>
  </si>
  <si>
    <t>構成比</t>
  </si>
  <si>
    <t>(1)</t>
  </si>
  <si>
    <t>(2)</t>
  </si>
  <si>
    <t>(3)</t>
  </si>
  <si>
    <t>対家計民間非営利サービス生産者</t>
  </si>
  <si>
    <t>―</t>
  </si>
  <si>
    <t>（１）　県　　内　　総　　支　　出（名　目）</t>
  </si>
  <si>
    <t>（２）県民所得および県民可処分所得の分配</t>
  </si>
  <si>
    <t>（単位：百万円・％）</t>
  </si>
  <si>
    <t>項                目</t>
  </si>
  <si>
    <t>平成10年度</t>
  </si>
  <si>
    <t>平成11年度</t>
  </si>
  <si>
    <t>平成12年度</t>
  </si>
  <si>
    <t>１０年度</t>
  </si>
  <si>
    <t>１1年度</t>
  </si>
  <si>
    <t>12年度</t>
  </si>
  <si>
    <t>民間最終消費支出</t>
  </si>
  <si>
    <t>１．雇用者報酬</t>
  </si>
  <si>
    <t>１．民間最終消費支出</t>
  </si>
  <si>
    <t>家計最終消費支出</t>
  </si>
  <si>
    <t xml:space="preserve"> (1)賃金・俸給</t>
  </si>
  <si>
    <t xml:space="preserve">  (1)家計最終消費支出</t>
  </si>
  <si>
    <t>ａ</t>
  </si>
  <si>
    <t xml:space="preserve"> (2)雇主の社会負担</t>
  </si>
  <si>
    <t xml:space="preserve">    a食料</t>
  </si>
  <si>
    <t>ｂ</t>
  </si>
  <si>
    <t xml:space="preserve">    ａ 雇主の現実社会負担</t>
  </si>
  <si>
    <t xml:space="preserve">    b住居</t>
  </si>
  <si>
    <t xml:space="preserve">    ｂ 雇主の帰属社会負担</t>
  </si>
  <si>
    <t>　　　（a) 家賃</t>
  </si>
  <si>
    <t>財産所得（非企業部門）</t>
  </si>
  <si>
    <t>２．財産所得(非企業部門)</t>
  </si>
  <si>
    <t>　　　（b) その他</t>
  </si>
  <si>
    <t xml:space="preserve">    ａ 受取</t>
  </si>
  <si>
    <t xml:space="preserve">    c光熱・水道</t>
  </si>
  <si>
    <t xml:space="preserve">    ｂ 支払</t>
  </si>
  <si>
    <t xml:space="preserve">    d家具・家事用品</t>
  </si>
  <si>
    <t xml:space="preserve"> (1)一般政府</t>
  </si>
  <si>
    <t xml:space="preserve">    e被服及び履物</t>
  </si>
  <si>
    <t xml:space="preserve">    f保健医療</t>
  </si>
  <si>
    <t xml:space="preserve">    g交通・通信</t>
  </si>
  <si>
    <t xml:space="preserve"> (2)家計</t>
  </si>
  <si>
    <t xml:space="preserve">    h教育</t>
  </si>
  <si>
    <t>①</t>
  </si>
  <si>
    <t>利子</t>
  </si>
  <si>
    <t xml:space="preserve">   ①利子</t>
  </si>
  <si>
    <t xml:space="preserve">    i教養娯楽</t>
  </si>
  <si>
    <t xml:space="preserve">    jその他の消費支出</t>
  </si>
  <si>
    <t>対家計民間非営利団体最終消費支出</t>
  </si>
  <si>
    <t xml:space="preserve">  (2)対家計民間非営利団体最終消費支出</t>
  </si>
  <si>
    <t>②</t>
  </si>
  <si>
    <t>政府最終消費支出</t>
  </si>
  <si>
    <t xml:space="preserve">   ②配当(受取)</t>
  </si>
  <si>
    <t>２．政府最終消費支出</t>
  </si>
  <si>
    <t>③</t>
  </si>
  <si>
    <t>国出先機関</t>
  </si>
  <si>
    <t xml:space="preserve">   ③保険契約者に帰属する財産所得</t>
  </si>
  <si>
    <t xml:space="preserve">  (1)国出先機関</t>
  </si>
  <si>
    <t>県</t>
  </si>
  <si>
    <t xml:space="preserve">   ④賃貸料(受取)</t>
  </si>
  <si>
    <t xml:space="preserve">  (2)県</t>
  </si>
  <si>
    <t xml:space="preserve"> (3)対家計民間非営利団体</t>
  </si>
  <si>
    <t xml:space="preserve">  (3)市町村</t>
  </si>
  <si>
    <t xml:space="preserve">  (4)社会保障基金</t>
  </si>
  <si>
    <t>県内総資本形成</t>
  </si>
  <si>
    <t>３．県内総資本形成</t>
  </si>
  <si>
    <t>総固定資本形成</t>
  </si>
  <si>
    <t>３．企業所得(法人企業の分配所得受払後)</t>
  </si>
  <si>
    <t xml:space="preserve">  (1)総固定資本形成</t>
  </si>
  <si>
    <t xml:space="preserve"> (1)民間法人企業</t>
  </si>
  <si>
    <t xml:space="preserve">    a民間</t>
  </si>
  <si>
    <t>(ａ)</t>
  </si>
  <si>
    <t xml:space="preserve">    ａ 非金融法人企業</t>
  </si>
  <si>
    <t xml:space="preserve">      (a)住宅</t>
  </si>
  <si>
    <t>(ｂ)</t>
  </si>
  <si>
    <t>企業設備</t>
  </si>
  <si>
    <t xml:space="preserve">    ｂ 金融機関</t>
  </si>
  <si>
    <t xml:space="preserve">      (b)企業設備</t>
  </si>
  <si>
    <t>公　的　企　業</t>
  </si>
  <si>
    <t xml:space="preserve"> (2)公的企業</t>
  </si>
  <si>
    <t xml:space="preserve">    b公的</t>
  </si>
  <si>
    <t>個　人　企　業</t>
  </si>
  <si>
    <t>(ｃ)</t>
  </si>
  <si>
    <t>一般政府</t>
  </si>
  <si>
    <t xml:space="preserve"> (3)個人企業</t>
  </si>
  <si>
    <t xml:space="preserve">      (c)一般政府</t>
  </si>
  <si>
    <t>在庫品増加</t>
  </si>
  <si>
    <t xml:space="preserve">    ａ 農林水産業</t>
  </si>
  <si>
    <t xml:space="preserve">  (2)在庫品増加</t>
  </si>
  <si>
    <t>民間企業</t>
  </si>
  <si>
    <t xml:space="preserve">    ｂ その他の産業(非農林水･非金融)</t>
  </si>
  <si>
    <t xml:space="preserve">    a民間企業</t>
  </si>
  <si>
    <t xml:space="preserve">    ｃ 持家</t>
  </si>
  <si>
    <t xml:space="preserve">    b公的（公的企業・一般政府）</t>
  </si>
  <si>
    <t>─</t>
  </si>
  <si>
    <t>４．県民所得（要素費用表示）(１＋２＋３)</t>
  </si>
  <si>
    <t>４．財貨･サービスの移出入（純）･統計上の不突合</t>
  </si>
  <si>
    <t>５．生産・輸入品に課される税(控除)補助金</t>
  </si>
  <si>
    <t xml:space="preserve">  (1)財貨・サービスの移出</t>
  </si>
  <si>
    <t>県民所得（市場価格表示）（４＋５）</t>
  </si>
  <si>
    <t>(控除)財貨・サービスの移入</t>
  </si>
  <si>
    <t>６．県民所得（市場価格表示）（４＋５）</t>
  </si>
  <si>
    <t>　(2)(控除)財貨・サービスの移入</t>
  </si>
  <si>
    <t>その他の経常移転（純）</t>
  </si>
  <si>
    <t>統計上の不突合</t>
  </si>
  <si>
    <t>７．その他の経常移転（純）</t>
  </si>
  <si>
    <t>　(3)統計上の不突合</t>
  </si>
  <si>
    <t>非金融法人企業および金融機関</t>
  </si>
  <si>
    <t xml:space="preserve"> (1)非金融法人企業および金融機関</t>
  </si>
  <si>
    <t>５．県内総支出(市場価格)(１+２+３+４)</t>
  </si>
  <si>
    <t xml:space="preserve"> (2)一般政府</t>
  </si>
  <si>
    <t>（参考）県外からの所得(純)</t>
  </si>
  <si>
    <t>対家計民間非営利団体</t>
  </si>
  <si>
    <t>　　　　 県民総所得(市場価格)</t>
  </si>
  <si>
    <t>(4)</t>
  </si>
  <si>
    <t>家計（個人企業を含む）</t>
  </si>
  <si>
    <t xml:space="preserve"> (4)家計（個人企業を含む）</t>
  </si>
  <si>
    <t>　　　　 県内需要</t>
  </si>
  <si>
    <t>県民可処分所得（６＋７）</t>
  </si>
  <si>
    <t>８．県民可処分所得（６＋７）</t>
  </si>
  <si>
    <t>　　　　　 民間需要</t>
  </si>
  <si>
    <t>　　　　　 公的需要</t>
  </si>
  <si>
    <t>　　（注）　１．民間需要＝民間最終消費支出＋民間住宅＋民間企業設備＋民間在庫品増加</t>
  </si>
  <si>
    <t>　　　　　　２．公的需要＝政府最終消費支出＋公的固定資本形成＋公的在庫品増加</t>
  </si>
  <si>
    <t>単位</t>
  </si>
  <si>
    <t>平成11年度</t>
  </si>
  <si>
    <t>平成12年度</t>
  </si>
  <si>
    <t>10年度</t>
  </si>
  <si>
    <t>11年度</t>
  </si>
  <si>
    <t>12年度</t>
  </si>
  <si>
    <t>％</t>
  </si>
  <si>
    <t>(5)</t>
  </si>
  <si>
    <t>１人当たり所得水準に関するもの</t>
  </si>
  <si>
    <t>千円</t>
  </si>
  <si>
    <t>（県民１人当たり）</t>
  </si>
  <si>
    <t>県民可処分所得</t>
  </si>
  <si>
    <t>（〃）</t>
  </si>
  <si>
    <t>民間最終消費支出</t>
  </si>
  <si>
    <t>（雇用者１人当たり）</t>
  </si>
  <si>
    <t xml:space="preserve">〃　　 </t>
  </si>
  <si>
    <t>（農林水産業を除く）</t>
  </si>
  <si>
    <t>家計所得</t>
  </si>
  <si>
    <t>(6)</t>
  </si>
  <si>
    <t>個人所得</t>
  </si>
  <si>
    <t>名目県内純生産</t>
  </si>
  <si>
    <t>（就業者1人当たり）</t>
  </si>
  <si>
    <t>（１k㎡ 当 た り）</t>
  </si>
  <si>
    <t>人</t>
  </si>
  <si>
    <t>世帯</t>
  </si>
  <si>
    <t>鉱工業生産指数対前年度増加率</t>
  </si>
  <si>
    <t>k㎡</t>
  </si>
  <si>
    <t>雇用者報酬</t>
  </si>
  <si>
    <t>営業余剰</t>
  </si>
  <si>
    <t>間接税</t>
  </si>
  <si>
    <t>在庫品増加</t>
  </si>
  <si>
    <t>昭和52年度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</si>
  <si>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</si>
  <si>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</si>
  <si>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</si>
  <si>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</si>
  <si>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</si>
  <si>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</si>
  <si>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</si>
  <si>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</si>
  <si>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</si>
  <si>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</si>
  <si>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2年度</t>
  </si>
  <si>
    <t>3年度</t>
  </si>
  <si>
    <t>4年度</t>
  </si>
  <si>
    <t>63年度</t>
  </si>
  <si>
    <t>平成元年度</t>
  </si>
  <si>
    <t>5年度</t>
  </si>
  <si>
    <t>6年度</t>
  </si>
  <si>
    <r>
      <t>5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年度</t>
    </r>
  </si>
  <si>
    <r>
      <t>5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年度</t>
    </r>
  </si>
  <si>
    <r>
      <t>5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年度</t>
    </r>
  </si>
  <si>
    <r>
      <t>5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年度</t>
    </r>
  </si>
  <si>
    <r>
      <t>5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年度</t>
    </r>
  </si>
  <si>
    <r>
      <t>5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年度</t>
    </r>
  </si>
  <si>
    <r>
      <t>6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年度</t>
    </r>
  </si>
  <si>
    <r>
      <t>6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年度</t>
    </r>
  </si>
  <si>
    <t>元年度</t>
  </si>
  <si>
    <t>2年度</t>
  </si>
  <si>
    <t>3年度</t>
  </si>
  <si>
    <t>4年度</t>
  </si>
  <si>
    <t>5年度</t>
  </si>
  <si>
    <t>6年度</t>
  </si>
  <si>
    <r>
      <t>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年度</t>
    </r>
  </si>
  <si>
    <t>農業</t>
  </si>
  <si>
    <t>林業</t>
  </si>
  <si>
    <t>水産業</t>
  </si>
  <si>
    <r>
      <t>(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)</t>
    </r>
  </si>
  <si>
    <t>鉱業</t>
  </si>
  <si>
    <r>
      <t>(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)</t>
    </r>
  </si>
  <si>
    <t>製造業</t>
  </si>
  <si>
    <r>
      <t>(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)</t>
    </r>
  </si>
  <si>
    <t>建設業</t>
  </si>
  <si>
    <r>
      <t>(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)</t>
    </r>
  </si>
  <si>
    <t>電気・ガス・水道業</t>
  </si>
  <si>
    <r>
      <t>(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)</t>
    </r>
  </si>
  <si>
    <t>卸売・小売業</t>
  </si>
  <si>
    <r>
      <t>(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)</t>
    </r>
  </si>
  <si>
    <t>金融・保険業</t>
  </si>
  <si>
    <r>
      <t>(1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)</t>
    </r>
  </si>
  <si>
    <t>不動産業</t>
  </si>
  <si>
    <r>
      <t>(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)</t>
    </r>
  </si>
  <si>
    <t>運輸・通信業</t>
  </si>
  <si>
    <r>
      <t>(1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)</t>
    </r>
  </si>
  <si>
    <t>サービス業</t>
  </si>
  <si>
    <t>政府サービス生産者</t>
  </si>
  <si>
    <t>公務</t>
  </si>
  <si>
    <t>小計（１＋２＋３）</t>
  </si>
  <si>
    <t>（控除）帰属利子</t>
  </si>
  <si>
    <t>合計（４＋５－６－７）</t>
  </si>
  <si>
    <t>（参　考）</t>
  </si>
  <si>
    <t>(3)</t>
  </si>
  <si>
    <t>対家計民間非営利団体</t>
  </si>
  <si>
    <t>(3)</t>
  </si>
  <si>
    <t>企業所得(配当受払後)</t>
  </si>
  <si>
    <t>県民所得(１＋２＋３)</t>
  </si>
  <si>
    <t>間接税（控除）補助金</t>
  </si>
  <si>
    <t>ａ</t>
  </si>
  <si>
    <t>ｂ</t>
  </si>
  <si>
    <t>ｃ</t>
  </si>
  <si>
    <t>ｄ</t>
  </si>
  <si>
    <t>(ａ)</t>
  </si>
  <si>
    <t>(ｂ)</t>
  </si>
  <si>
    <t>(ｃ)</t>
  </si>
  <si>
    <t>５</t>
  </si>
  <si>
    <t>県民総支出（市場価格）（Ａ+５）</t>
  </si>
  <si>
    <t>ｂ</t>
  </si>
  <si>
    <t>被服費</t>
  </si>
  <si>
    <t>光熱費</t>
  </si>
  <si>
    <t>住居費</t>
  </si>
  <si>
    <t>(a)</t>
  </si>
  <si>
    <t>家賃</t>
  </si>
  <si>
    <t>その他</t>
  </si>
  <si>
    <t>ｅ</t>
  </si>
  <si>
    <t>雑費</t>
  </si>
  <si>
    <t>(b)</t>
  </si>
  <si>
    <t>資料　石川県統計課「石川県民所得」</t>
  </si>
  <si>
    <t>雇用者所得</t>
  </si>
  <si>
    <t>賃金指数対前年増加率</t>
  </si>
  <si>
    <t>県民所得 193</t>
  </si>
  <si>
    <t>平成４年度</t>
  </si>
  <si>
    <t>平成５年度</t>
  </si>
  <si>
    <t>平成６年度</t>
  </si>
  <si>
    <t>…</t>
  </si>
  <si>
    <t>…</t>
  </si>
  <si>
    <t>県外からの要素所得(純)</t>
  </si>
  <si>
    <t>（単位：百万円・％）</t>
  </si>
  <si>
    <t>190　県民所得</t>
  </si>
  <si>
    <t>県民所得　191</t>
  </si>
  <si>
    <t>１</t>
  </si>
  <si>
    <t>６</t>
  </si>
  <si>
    <t>10</t>
  </si>
  <si>
    <t>項目</t>
  </si>
  <si>
    <t>(控除)補助金</t>
  </si>
  <si>
    <t>固定資本減耗</t>
  </si>
  <si>
    <t>民間最終消費支出</t>
  </si>
  <si>
    <t>政府最終消費支出</t>
  </si>
  <si>
    <t>統計上の不突合</t>
  </si>
  <si>
    <t>資料　石川県統計課「石川県民所得」</t>
  </si>
  <si>
    <t>項目</t>
  </si>
  <si>
    <r>
      <t>対前年度増加率(</t>
    </r>
    <r>
      <rPr>
        <sz val="12"/>
        <rFont val="ＭＳ 明朝"/>
        <family val="1"/>
      </rPr>
      <t>%)</t>
    </r>
  </si>
  <si>
    <t>営業余剰</t>
  </si>
  <si>
    <t>固定資本減耗</t>
  </si>
  <si>
    <t>(控除)補助金</t>
  </si>
  <si>
    <t>192　県民所得</t>
  </si>
  <si>
    <t>99　　経済活動別県内総生産</t>
  </si>
  <si>
    <t>100　　経済活動別県内純生産</t>
  </si>
  <si>
    <t>（単位：百万円・％）</t>
  </si>
  <si>
    <t>（単位：百万円・％）</t>
  </si>
  <si>
    <t>項目</t>
  </si>
  <si>
    <t>平成４年度</t>
  </si>
  <si>
    <t>対前年度増加率</t>
  </si>
  <si>
    <t>構成比</t>
  </si>
  <si>
    <t>産業</t>
  </si>
  <si>
    <t>輸入税</t>
  </si>
  <si>
    <t>(控除)その他</t>
  </si>
  <si>
    <t>第１次産業　</t>
  </si>
  <si>
    <t>第２次産業　</t>
  </si>
  <si>
    <t>第３次産業　</t>
  </si>
  <si>
    <t>（控除）その他</t>
  </si>
  <si>
    <t>輸入税</t>
  </si>
  <si>
    <t>（控除）帰属利子</t>
  </si>
  <si>
    <t>合計</t>
  </si>
  <si>
    <t>194　県 民 所 得</t>
  </si>
  <si>
    <t>県 民 所 得　195</t>
  </si>
  <si>
    <t>102　　　県　　民　　総　　支　　出</t>
  </si>
  <si>
    <t>101　　県民所得及び県民可処分所得の分配</t>
  </si>
  <si>
    <t>項目</t>
  </si>
  <si>
    <t>５年度</t>
  </si>
  <si>
    <t>５年度</t>
  </si>
  <si>
    <t>６年度</t>
  </si>
  <si>
    <t>４年度</t>
  </si>
  <si>
    <t>対前年度増加率</t>
  </si>
  <si>
    <t>構成比</t>
  </si>
  <si>
    <t>注　１．県民所得は通常４の額をいう。</t>
  </si>
  <si>
    <t>　　２．企業所得＝営業余剰+財産所得の受取-財産所得の支払</t>
  </si>
  <si>
    <t>（参考）民間法人企業所得（配当受払前）</t>
  </si>
  <si>
    <t>賃金・俸給</t>
  </si>
  <si>
    <t>社会保障雇主負担</t>
  </si>
  <si>
    <t>その他の雇主負担</t>
  </si>
  <si>
    <t>受取</t>
  </si>
  <si>
    <t>a</t>
  </si>
  <si>
    <t>b</t>
  </si>
  <si>
    <t>支払</t>
  </si>
  <si>
    <t>一般政府</t>
  </si>
  <si>
    <t>家計</t>
  </si>
  <si>
    <t>a受　　　　　　　　　　取</t>
  </si>
  <si>
    <t>b支　　　　　　　　　　払</t>
  </si>
  <si>
    <t>賃借料（受取）</t>
  </si>
  <si>
    <t>配　　 当（受取）</t>
  </si>
  <si>
    <t>民間法人</t>
  </si>
  <si>
    <t>ａ農　林　水　産　業</t>
  </si>
  <si>
    <r>
      <t xml:space="preserve">ｂ  </t>
    </r>
    <r>
      <rPr>
        <sz val="10"/>
        <color indexed="8"/>
        <rFont val="ＭＳ 明朝"/>
        <family val="1"/>
      </rPr>
      <t>その他の産業(非農林水･非金融)</t>
    </r>
  </si>
  <si>
    <t>ｃ持　　　　　　　　　　家</t>
  </si>
  <si>
    <t>項目</t>
  </si>
  <si>
    <t>Ａ</t>
  </si>
  <si>
    <t>飲食料</t>
  </si>
  <si>
    <t>市町村</t>
  </si>
  <si>
    <t>民間</t>
  </si>
  <si>
    <t>住宅</t>
  </si>
  <si>
    <t>公的</t>
  </si>
  <si>
    <t>公的企業</t>
  </si>
  <si>
    <t>（特掲）財貨･サービスの移出入･統計上の不突合</t>
  </si>
  <si>
    <t>県内総支出(市場価格)１+２+３+４</t>
  </si>
  <si>
    <r>
      <t>1</t>
    </r>
    <r>
      <rPr>
        <sz val="12"/>
        <rFont val="ＭＳ 明朝"/>
        <family val="1"/>
      </rPr>
      <t>96　</t>
    </r>
    <r>
      <rPr>
        <sz val="12"/>
        <rFont val="ＭＳ 明朝"/>
        <family val="1"/>
      </rPr>
      <t>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得</t>
    </r>
  </si>
  <si>
    <r>
      <t>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得　1</t>
    </r>
    <r>
      <rPr>
        <sz val="12"/>
        <rFont val="ＭＳ 明朝"/>
        <family val="1"/>
      </rPr>
      <t>97</t>
    </r>
  </si>
  <si>
    <r>
      <t>(2)　</t>
    </r>
    <r>
      <rPr>
        <sz val="12"/>
        <rFont val="ＭＳ 明朝"/>
        <family val="1"/>
      </rPr>
      <t>県　　</t>
    </r>
    <r>
      <rPr>
        <sz val="12"/>
        <rFont val="ＭＳ 明朝"/>
        <family val="1"/>
      </rPr>
      <t>内　　</t>
    </r>
    <r>
      <rPr>
        <sz val="12"/>
        <rFont val="ＭＳ 明朝"/>
        <family val="1"/>
      </rPr>
      <t>総　　支　　出　　（実質）　（平成２暦年価格評価）</t>
    </r>
  </si>
  <si>
    <t>103　　関　　　連　　　指　　　標</t>
  </si>
  <si>
    <t>円</t>
  </si>
  <si>
    <t>平成４年度</t>
  </si>
  <si>
    <t>５年度</t>
  </si>
  <si>
    <t>６年度</t>
  </si>
  <si>
    <t>４年度</t>
  </si>
  <si>
    <t>経済成長に関するもの</t>
  </si>
  <si>
    <t>２</t>
  </si>
  <si>
    <t>３</t>
  </si>
  <si>
    <t>４</t>
  </si>
  <si>
    <t>名目県民総生産(＝支出)対前年度増加率</t>
  </si>
  <si>
    <r>
      <t>県民所得(分配</t>
    </r>
    <r>
      <rPr>
        <sz val="12"/>
        <rFont val="ＭＳ 明朝"/>
        <family val="1"/>
      </rPr>
      <t>)</t>
    </r>
  </si>
  <si>
    <r>
      <t>名目県内総生得(＝支出</t>
    </r>
    <r>
      <rPr>
        <sz val="12"/>
        <rFont val="ＭＳ 明朝"/>
        <family val="1"/>
      </rPr>
      <t>)　　　</t>
    </r>
    <r>
      <rPr>
        <sz val="12"/>
        <rFont val="ＭＳ 明朝"/>
        <family val="1"/>
      </rPr>
      <t>〃</t>
    </r>
  </si>
  <si>
    <t>実質県民総生産(＝支出)　　　〃</t>
  </si>
  <si>
    <t>実質県内総生産(＝支出)　　　〃</t>
  </si>
  <si>
    <r>
      <t>県　民　所　得</t>
    </r>
    <r>
      <rPr>
        <sz val="12"/>
        <rFont val="ＭＳ 明朝"/>
        <family val="1"/>
      </rPr>
      <t>(</t>
    </r>
    <r>
      <rPr>
        <sz val="12"/>
        <rFont val="ＭＳ 明朝"/>
        <family val="1"/>
      </rPr>
      <t>分　配</t>
    </r>
    <r>
      <rPr>
        <sz val="12"/>
        <rFont val="ＭＳ 明朝"/>
        <family val="1"/>
      </rPr>
      <t>)　　　</t>
    </r>
    <r>
      <rPr>
        <sz val="12"/>
        <rFont val="ＭＳ 明朝"/>
        <family val="1"/>
      </rPr>
      <t>〃</t>
    </r>
  </si>
  <si>
    <t>…</t>
  </si>
  <si>
    <t>１人当たり生産水準</t>
  </si>
  <si>
    <t>人口・面積・その他</t>
  </si>
  <si>
    <t>総人口</t>
  </si>
  <si>
    <t>世帯数</t>
  </si>
  <si>
    <t>総面積</t>
  </si>
  <si>
    <t>消費者物価指数対前年度増加率</t>
  </si>
  <si>
    <t>（金沢市）</t>
  </si>
  <si>
    <t>％</t>
  </si>
  <si>
    <t>６年度</t>
  </si>
  <si>
    <t>…</t>
  </si>
  <si>
    <t>―</t>
  </si>
  <si>
    <t>…</t>
  </si>
  <si>
    <t>△69.7</t>
  </si>
  <si>
    <r>
      <t>構　　　　　　　　　　成　　　　　　　　　　比　　　　　　　　　　(</t>
    </r>
    <r>
      <rPr>
        <sz val="12"/>
        <rFont val="ＭＳ 明朝"/>
        <family val="1"/>
      </rPr>
      <t>%)</t>
    </r>
  </si>
  <si>
    <t>16　　　県　　　　　民　　　　　所　　　　　得</t>
  </si>
  <si>
    <t>98　　県　内　総　生　産　と　総　支　出　勘　定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</si>
</sst>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0.0;&quot;△ &quot;0.0"/>
    <numFmt numFmtId="181" formatCode="#,##0_ ;[Red]\-#,##0\ "/>
    <numFmt numFmtId="182" formatCode="#,##0.0_ ;[Red]\-#,##0.0\ "/>
    <numFmt numFmtId="183" formatCode="#,##0;&quot;△ &quot;#,##0"/>
    <numFmt numFmtId="184" formatCode="#,##0.0;&quot;△ &quot;#,##0.0"/>
    <numFmt numFmtId="185" formatCode="0_ "/>
    <numFmt numFmtId="186" formatCode="0;&quot;△ &quot;0"/>
    <numFmt numFmtId="187" formatCode="0_ ;[Red]\-0\ "/>
    <numFmt numFmtId="188" formatCode="#,##0;\ &quot;△ &quot;#,##0"/>
    <numFmt numFmtId="189" formatCode="#,##0.0;\ &quot;△ &quot;#,##0.0"/>
    <numFmt numFmtId="190" formatCode="#,##0.00;&quot;△ &quot;#,##0.00"/>
    <numFmt numFmtId="191" formatCode="&quot;¥&quot;#,##0.0_);\(&quot;¥&quot;#,##0.0\)"/>
  </numFmts>
  <fonts count="7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sz val="12"/>
      <color indexed="56"/>
      <name val="ＭＳ ゴシック"/>
      <family val="3"/>
    </font>
    <font>
      <b/>
      <sz val="12"/>
      <color indexed="56"/>
      <name val="ＭＳ ゴシック"/>
      <family val="3"/>
    </font>
    <font>
      <b/>
      <sz val="12"/>
      <color indexed="8"/>
      <name val="ＭＳ ゴシック"/>
      <family val="3"/>
    </font>
    <font>
      <sz val="10"/>
      <name val="ＭＳ 明朝"/>
      <family val="1"/>
    </font>
    <font>
      <sz val="12"/>
      <color indexed="12"/>
      <name val="ＭＳ 明朝"/>
      <family val="1"/>
    </font>
    <font>
      <b/>
      <sz val="12"/>
      <color indexed="12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4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9" fillId="31" borderId="4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7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183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8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vertical="top"/>
      <protection/>
    </xf>
    <xf numFmtId="0" fontId="14" fillId="0" borderId="0" xfId="0" applyFont="1" applyFill="1" applyBorder="1" applyAlignment="1" applyProtection="1">
      <alignment horizontal="right" vertical="top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183" fontId="11" fillId="0" borderId="14" xfId="0" applyNumberFormat="1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top"/>
      <protection locked="0"/>
    </xf>
    <xf numFmtId="0" fontId="19" fillId="0" borderId="16" xfId="0" applyFont="1" applyBorder="1" applyAlignment="1" applyProtection="1">
      <alignment horizontal="center" vertical="top"/>
      <protection locked="0"/>
    </xf>
    <xf numFmtId="0" fontId="20" fillId="0" borderId="0" xfId="0" applyFont="1" applyFill="1" applyBorder="1" applyAlignment="1" applyProtection="1">
      <alignment vertical="center"/>
      <protection/>
    </xf>
    <xf numFmtId="38" fontId="20" fillId="0" borderId="0" xfId="0" applyNumberFormat="1" applyFont="1" applyFill="1" applyBorder="1" applyAlignment="1" applyProtection="1">
      <alignment horizontal="right" vertical="center"/>
      <protection/>
    </xf>
    <xf numFmtId="178" fontId="20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 applyProtection="1">
      <alignment horizontal="distributed" vertical="center"/>
      <protection/>
    </xf>
    <xf numFmtId="38" fontId="13" fillId="0" borderId="0" xfId="0" applyNumberFormat="1" applyFont="1" applyFill="1" applyBorder="1" applyAlignment="1" applyProtection="1">
      <alignment vertical="center"/>
      <protection/>
    </xf>
    <xf numFmtId="178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 quotePrefix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 quotePrefix="1">
      <alignment vertical="center"/>
      <protection/>
    </xf>
    <xf numFmtId="0" fontId="0" fillId="0" borderId="0" xfId="0" applyBorder="1" applyAlignment="1">
      <alignment horizontal="distributed" vertical="center"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 vertical="center"/>
      <protection/>
    </xf>
    <xf numFmtId="184" fontId="11" fillId="0" borderId="14" xfId="0" applyNumberFormat="1" applyFont="1" applyBorder="1" applyAlignment="1">
      <alignment horizontal="center" vertical="center" shrinkToFit="1"/>
    </xf>
    <xf numFmtId="186" fontId="11" fillId="0" borderId="17" xfId="0" applyNumberFormat="1" applyFont="1" applyBorder="1" applyAlignment="1">
      <alignment horizontal="center" vertical="center"/>
    </xf>
    <xf numFmtId="186" fontId="11" fillId="0" borderId="17" xfId="0" applyNumberFormat="1" applyFont="1" applyBorder="1" applyAlignment="1">
      <alignment horizontal="center" vertical="center" shrinkToFit="1"/>
    </xf>
    <xf numFmtId="0" fontId="0" fillId="0" borderId="18" xfId="0" applyFont="1" applyFill="1" applyBorder="1" applyAlignment="1" applyProtection="1">
      <alignment horizontal="center" vertical="center"/>
      <protection/>
    </xf>
    <xf numFmtId="38" fontId="0" fillId="0" borderId="0" xfId="48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183" fontId="9" fillId="0" borderId="19" xfId="0" applyNumberFormat="1" applyFont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 quotePrefix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183" fontId="0" fillId="0" borderId="19" xfId="0" applyNumberFormat="1" applyFont="1" applyBorder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186" fontId="0" fillId="0" borderId="19" xfId="60" applyNumberFormat="1" applyFont="1" applyBorder="1" applyAlignment="1">
      <alignment vertical="center"/>
      <protection/>
    </xf>
    <xf numFmtId="183" fontId="9" fillId="0" borderId="21" xfId="0" applyNumberFormat="1" applyFont="1" applyBorder="1" applyAlignment="1">
      <alignment vertical="center"/>
    </xf>
    <xf numFmtId="183" fontId="0" fillId="0" borderId="14" xfId="0" applyNumberFormat="1" applyFont="1" applyBorder="1" applyAlignment="1">
      <alignment vertical="center"/>
    </xf>
    <xf numFmtId="183" fontId="0" fillId="0" borderId="17" xfId="0" applyNumberFormat="1" applyFont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 applyProtection="1" quotePrefix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38" fontId="24" fillId="0" borderId="0" xfId="0" applyNumberFormat="1" applyFont="1" applyFill="1" applyBorder="1" applyAlignment="1" applyProtection="1">
      <alignment horizontal="right" vertical="center"/>
      <protection/>
    </xf>
    <xf numFmtId="178" fontId="24" fillId="0" borderId="0" xfId="0" applyNumberFormat="1" applyFont="1" applyFill="1" applyBorder="1" applyAlignment="1" applyProtection="1">
      <alignment vertical="center"/>
      <protection/>
    </xf>
    <xf numFmtId="178" fontId="26" fillId="0" borderId="0" xfId="0" applyNumberFormat="1" applyFont="1" applyBorder="1" applyAlignment="1">
      <alignment vertical="center"/>
    </xf>
    <xf numFmtId="178" fontId="26" fillId="0" borderId="0" xfId="0" applyNumberFormat="1" applyFont="1" applyFill="1" applyBorder="1" applyAlignment="1" applyProtection="1">
      <alignment vertical="center"/>
      <protection/>
    </xf>
    <xf numFmtId="183" fontId="24" fillId="0" borderId="0" xfId="0" applyNumberFormat="1" applyFont="1" applyBorder="1" applyAlignment="1">
      <alignment vertical="center"/>
    </xf>
    <xf numFmtId="178" fontId="26" fillId="0" borderId="0" xfId="0" applyNumberFormat="1" applyFont="1" applyFill="1" applyBorder="1" applyAlignment="1" applyProtection="1">
      <alignment horizontal="right" vertical="center"/>
      <protection/>
    </xf>
    <xf numFmtId="37" fontId="24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181" fontId="24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83" fontId="25" fillId="0" borderId="0" xfId="0" applyNumberFormat="1" applyFont="1" applyBorder="1" applyAlignment="1">
      <alignment vertical="center"/>
    </xf>
    <xf numFmtId="178" fontId="27" fillId="0" borderId="0" xfId="0" applyNumberFormat="1" applyFont="1" applyBorder="1" applyAlignment="1">
      <alignment vertical="center"/>
    </xf>
    <xf numFmtId="178" fontId="27" fillId="0" borderId="0" xfId="0" applyNumberFormat="1" applyFont="1" applyFill="1" applyBorder="1" applyAlignment="1" applyProtection="1">
      <alignment horizontal="right" vertical="center"/>
      <protection/>
    </xf>
    <xf numFmtId="38" fontId="23" fillId="0" borderId="0" xfId="0" applyNumberFormat="1" applyFont="1" applyFill="1" applyBorder="1" applyAlignment="1" applyProtection="1">
      <alignment horizontal="right" vertical="center"/>
      <protection/>
    </xf>
    <xf numFmtId="38" fontId="26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vertical="center"/>
    </xf>
    <xf numFmtId="0" fontId="28" fillId="0" borderId="0" xfId="0" applyFont="1" applyFill="1" applyBorder="1" applyAlignment="1" applyProtection="1">
      <alignment vertical="center"/>
      <protection/>
    </xf>
    <xf numFmtId="38" fontId="27" fillId="0" borderId="0" xfId="0" applyNumberFormat="1" applyFont="1" applyFill="1" applyBorder="1" applyAlignment="1" applyProtection="1">
      <alignment horizontal="right" vertical="center"/>
      <protection/>
    </xf>
    <xf numFmtId="178" fontId="28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 quotePrefix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3" fontId="24" fillId="0" borderId="0" xfId="0" applyNumberFormat="1" applyFont="1" applyFill="1" applyBorder="1" applyAlignment="1" applyProtection="1">
      <alignment vertical="center"/>
      <protection/>
    </xf>
    <xf numFmtId="182" fontId="24" fillId="0" borderId="0" xfId="0" applyNumberFormat="1" applyFont="1" applyFill="1" applyBorder="1" applyAlignment="1" applyProtection="1">
      <alignment horizontal="right" vertical="center"/>
      <protection/>
    </xf>
    <xf numFmtId="181" fontId="24" fillId="0" borderId="0" xfId="0" applyNumberFormat="1" applyFont="1" applyFill="1" applyBorder="1" applyAlignment="1" applyProtection="1">
      <alignment horizontal="right" vertical="center"/>
      <protection/>
    </xf>
    <xf numFmtId="178" fontId="24" fillId="0" borderId="0" xfId="0" applyNumberFormat="1" applyFont="1" applyFill="1" applyAlignment="1" applyProtection="1">
      <alignment vertical="center"/>
      <protection/>
    </xf>
    <xf numFmtId="0" fontId="29" fillId="0" borderId="25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23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 applyProtection="1">
      <alignment horizontal="distributed" vertical="center"/>
      <protection/>
    </xf>
    <xf numFmtId="0" fontId="28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Border="1" applyAlignment="1">
      <alignment horizontal="distributed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37" fontId="0" fillId="0" borderId="24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horizontal="distributed" vertical="distributed"/>
    </xf>
    <xf numFmtId="0" fontId="23" fillId="0" borderId="27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distributed" vertical="distributed"/>
      <protection/>
    </xf>
    <xf numFmtId="0" fontId="21" fillId="0" borderId="0" xfId="0" applyFont="1" applyFill="1" applyBorder="1" applyAlignment="1" applyProtection="1">
      <alignment horizontal="distributed" vertical="center"/>
      <protection/>
    </xf>
    <xf numFmtId="38" fontId="20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distributed" vertical="top"/>
      <protection/>
    </xf>
    <xf numFmtId="0" fontId="28" fillId="0" borderId="27" xfId="0" applyFont="1" applyFill="1" applyBorder="1" applyAlignment="1" applyProtection="1">
      <alignment horizontal="center" vertical="distributed"/>
      <protection/>
    </xf>
    <xf numFmtId="0" fontId="28" fillId="0" borderId="27" xfId="0" applyFont="1" applyFill="1" applyBorder="1" applyAlignment="1" applyProtection="1">
      <alignment horizontal="left" vertical="distributed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38" fontId="30" fillId="0" borderId="0" xfId="0" applyNumberFormat="1" applyFont="1" applyFill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vertical="center"/>
      <protection/>
    </xf>
    <xf numFmtId="188" fontId="0" fillId="0" borderId="0" xfId="48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183" fontId="0" fillId="0" borderId="29" xfId="0" applyNumberFormat="1" applyFont="1" applyBorder="1" applyAlignment="1">
      <alignment vertical="center"/>
    </xf>
    <xf numFmtId="37" fontId="0" fillId="0" borderId="29" xfId="0" applyNumberFormat="1" applyFont="1" applyFill="1" applyBorder="1" applyAlignment="1" applyProtection="1">
      <alignment vertical="center"/>
      <protection/>
    </xf>
    <xf numFmtId="37" fontId="0" fillId="0" borderId="29" xfId="0" applyNumberFormat="1" applyFont="1" applyBorder="1" applyAlignment="1">
      <alignment vertical="center"/>
    </xf>
    <xf numFmtId="37" fontId="24" fillId="0" borderId="29" xfId="0" applyNumberFormat="1" applyFont="1" applyFill="1" applyBorder="1" applyAlignment="1" applyProtection="1">
      <alignment vertical="center"/>
      <protection/>
    </xf>
    <xf numFmtId="189" fontId="9" fillId="0" borderId="0" xfId="0" applyNumberFormat="1" applyFont="1" applyBorder="1" applyAlignment="1">
      <alignment vertical="center"/>
    </xf>
    <xf numFmtId="178" fontId="26" fillId="0" borderId="22" xfId="0" applyNumberFormat="1" applyFont="1" applyBorder="1" applyAlignment="1">
      <alignment vertical="center"/>
    </xf>
    <xf numFmtId="183" fontId="8" fillId="0" borderId="0" xfId="0" applyNumberFormat="1" applyFont="1" applyBorder="1" applyAlignment="1">
      <alignment vertical="center"/>
    </xf>
    <xf numFmtId="37" fontId="8" fillId="0" borderId="0" xfId="0" applyNumberFormat="1" applyFont="1" applyBorder="1" applyAlignment="1">
      <alignment vertical="center"/>
    </xf>
    <xf numFmtId="37" fontId="8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38" fontId="0" fillId="0" borderId="29" xfId="0" applyNumberFormat="1" applyFont="1" applyFill="1" applyBorder="1" applyAlignment="1" applyProtection="1">
      <alignment vertical="center"/>
      <protection/>
    </xf>
    <xf numFmtId="3" fontId="0" fillId="0" borderId="29" xfId="0" applyNumberFormat="1" applyFont="1" applyFill="1" applyBorder="1" applyAlignment="1" applyProtection="1">
      <alignment vertical="center"/>
      <protection/>
    </xf>
    <xf numFmtId="3" fontId="0" fillId="0" borderId="29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 applyProtection="1">
      <alignment horizontal="right" vertical="center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38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>
      <alignment vertical="center"/>
    </xf>
    <xf numFmtId="38" fontId="0" fillId="0" borderId="22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>
      <alignment vertical="center"/>
    </xf>
    <xf numFmtId="189" fontId="23" fillId="0" borderId="0" xfId="0" applyNumberFormat="1" applyFont="1" applyFill="1" applyBorder="1" applyAlignment="1" applyProtection="1">
      <alignment horizontal="right" vertical="center"/>
      <protection/>
    </xf>
    <xf numFmtId="189" fontId="23" fillId="0" borderId="27" xfId="0" applyNumberFormat="1" applyFont="1" applyFill="1" applyBorder="1" applyAlignment="1" applyProtection="1">
      <alignment horizontal="right" vertical="center"/>
      <protection/>
    </xf>
    <xf numFmtId="38" fontId="23" fillId="0" borderId="30" xfId="0" applyNumberFormat="1" applyFont="1" applyFill="1" applyBorder="1" applyAlignment="1" applyProtection="1">
      <alignment horizontal="right" vertical="center"/>
      <protection/>
    </xf>
    <xf numFmtId="189" fontId="0" fillId="0" borderId="24" xfId="0" applyNumberFormat="1" applyFont="1" applyFill="1" applyBorder="1" applyAlignment="1">
      <alignment vertical="center"/>
    </xf>
    <xf numFmtId="189" fontId="23" fillId="0" borderId="31" xfId="0" applyNumberFormat="1" applyFont="1" applyFill="1" applyBorder="1" applyAlignment="1" applyProtection="1">
      <alignment horizontal="right" vertical="center"/>
      <protection/>
    </xf>
    <xf numFmtId="188" fontId="23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30" xfId="0" applyNumberFormat="1" applyFont="1" applyFill="1" applyBorder="1" applyAlignment="1" applyProtection="1">
      <alignment horizontal="right" vertical="center"/>
      <protection/>
    </xf>
    <xf numFmtId="188" fontId="0" fillId="0" borderId="30" xfId="0" applyNumberFormat="1" applyFont="1" applyFill="1" applyBorder="1" applyAlignment="1" applyProtection="1">
      <alignment vertical="center"/>
      <protection/>
    </xf>
    <xf numFmtId="180" fontId="23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horizontal="right" vertical="center"/>
      <protection/>
    </xf>
    <xf numFmtId="38" fontId="0" fillId="0" borderId="27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Alignment="1" applyProtection="1">
      <alignment vertical="center"/>
      <protection/>
    </xf>
    <xf numFmtId="188" fontId="0" fillId="0" borderId="29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Alignment="1" applyProtection="1">
      <alignment vertical="center"/>
      <protection/>
    </xf>
    <xf numFmtId="189" fontId="0" fillId="0" borderId="0" xfId="0" applyNumberFormat="1" applyFont="1" applyFill="1" applyAlignment="1" applyProtection="1">
      <alignment horizontal="right" vertical="center"/>
      <protection/>
    </xf>
    <xf numFmtId="189" fontId="0" fillId="0" borderId="0" xfId="0" applyNumberFormat="1" applyFont="1" applyFill="1" applyAlignment="1">
      <alignment vertical="center"/>
    </xf>
    <xf numFmtId="189" fontId="0" fillId="0" borderId="29" xfId="0" applyNumberFormat="1" applyFont="1" applyFill="1" applyBorder="1" applyAlignment="1" applyProtection="1">
      <alignment vertical="center"/>
      <protection/>
    </xf>
    <xf numFmtId="189" fontId="0" fillId="0" borderId="32" xfId="0" applyNumberFormat="1" applyFont="1" applyFill="1" applyBorder="1" applyAlignment="1" applyProtection="1">
      <alignment vertical="center"/>
      <protection/>
    </xf>
    <xf numFmtId="189" fontId="0" fillId="0" borderId="27" xfId="0" applyNumberFormat="1" applyFont="1" applyFill="1" applyBorder="1" applyAlignment="1" applyProtection="1">
      <alignment vertical="center"/>
      <protection/>
    </xf>
    <xf numFmtId="190" fontId="0" fillId="0" borderId="0" xfId="0" applyNumberFormat="1" applyFont="1" applyFill="1" applyAlignment="1" applyProtection="1">
      <alignment vertical="center"/>
      <protection/>
    </xf>
    <xf numFmtId="188" fontId="0" fillId="0" borderId="0" xfId="0" applyNumberFormat="1" applyFont="1" applyFill="1" applyAlignment="1" applyProtection="1">
      <alignment horizontal="right" vertical="center"/>
      <protection/>
    </xf>
    <xf numFmtId="188" fontId="0" fillId="0" borderId="0" xfId="0" applyNumberFormat="1" applyFont="1" applyFill="1" applyAlignment="1">
      <alignment vertical="center"/>
    </xf>
    <xf numFmtId="0" fontId="29" fillId="0" borderId="33" xfId="0" applyFont="1" applyFill="1" applyBorder="1" applyAlignment="1" applyProtection="1">
      <alignment horizontal="center" vertical="center"/>
      <protection/>
    </xf>
    <xf numFmtId="183" fontId="11" fillId="0" borderId="34" xfId="0" applyNumberFormat="1" applyFont="1" applyBorder="1" applyAlignment="1">
      <alignment horizontal="center" vertical="center"/>
    </xf>
    <xf numFmtId="186" fontId="11" fillId="0" borderId="35" xfId="0" applyNumberFormat="1" applyFont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/>
    </xf>
    <xf numFmtId="189" fontId="23" fillId="0" borderId="0" xfId="0" applyNumberFormat="1" applyFont="1" applyFill="1" applyBorder="1" applyAlignment="1">
      <alignment vertical="center"/>
    </xf>
    <xf numFmtId="188" fontId="23" fillId="0" borderId="27" xfId="0" applyNumberFormat="1" applyFont="1" applyFill="1" applyBorder="1" applyAlignment="1" applyProtection="1">
      <alignment horizontal="right" vertical="center"/>
      <protection/>
    </xf>
    <xf numFmtId="189" fontId="2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quotePrefix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27" xfId="0" applyFont="1" applyFill="1" applyBorder="1" applyAlignment="1" applyProtection="1">
      <alignment vertical="center"/>
      <protection/>
    </xf>
    <xf numFmtId="37" fontId="23" fillId="0" borderId="30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Border="1" applyAlignment="1" applyProtection="1">
      <alignment vertical="center"/>
      <protection/>
    </xf>
    <xf numFmtId="37" fontId="23" fillId="0" borderId="32" xfId="0" applyNumberFormat="1" applyFont="1" applyFill="1" applyBorder="1" applyAlignment="1" applyProtection="1">
      <alignment vertical="center"/>
      <protection/>
    </xf>
    <xf numFmtId="37" fontId="23" fillId="0" borderId="27" xfId="0" applyNumberFormat="1" applyFont="1" applyFill="1" applyBorder="1" applyAlignment="1" applyProtection="1">
      <alignment vertical="center"/>
      <protection/>
    </xf>
    <xf numFmtId="189" fontId="23" fillId="0" borderId="27" xfId="0" applyNumberFormat="1" applyFont="1" applyFill="1" applyBorder="1" applyAlignment="1">
      <alignment vertical="center"/>
    </xf>
    <xf numFmtId="0" fontId="29" fillId="0" borderId="25" xfId="0" applyFont="1" applyFill="1" applyBorder="1" applyAlignment="1" applyProtection="1">
      <alignment horizontal="distributed" vertical="center"/>
      <protection/>
    </xf>
    <xf numFmtId="188" fontId="23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9" fillId="0" borderId="33" xfId="0" applyFont="1" applyFill="1" applyBorder="1" applyAlignment="1" applyProtection="1">
      <alignment horizontal="distributed" vertical="center"/>
      <protection/>
    </xf>
    <xf numFmtId="184" fontId="23" fillId="0" borderId="27" xfId="0" applyNumberFormat="1" applyFont="1" applyFill="1" applyBorder="1" applyAlignment="1" applyProtection="1">
      <alignment horizontal="right" vertical="center"/>
      <protection/>
    </xf>
    <xf numFmtId="38" fontId="23" fillId="0" borderId="0" xfId="0" applyNumberFormat="1" applyFont="1" applyFill="1" applyBorder="1" applyAlignment="1" applyProtection="1">
      <alignment horizontal="center" vertical="center"/>
      <protection/>
    </xf>
    <xf numFmtId="178" fontId="23" fillId="0" borderId="0" xfId="0" applyNumberFormat="1" applyFont="1" applyFill="1" applyAlignment="1" applyProtection="1">
      <alignment vertical="center"/>
      <protection/>
    </xf>
    <xf numFmtId="188" fontId="23" fillId="0" borderId="0" xfId="0" applyNumberFormat="1" applyFont="1" applyFill="1" applyAlignment="1" applyProtection="1">
      <alignment vertical="center"/>
      <protection/>
    </xf>
    <xf numFmtId="188" fontId="23" fillId="0" borderId="0" xfId="0" applyNumberFormat="1" applyFont="1" applyFill="1" applyAlignment="1">
      <alignment vertical="center"/>
    </xf>
    <xf numFmtId="188" fontId="23" fillId="0" borderId="0" xfId="0" applyNumberFormat="1" applyFont="1" applyFill="1" applyBorder="1" applyAlignment="1" applyProtection="1">
      <alignment vertical="center"/>
      <protection/>
    </xf>
    <xf numFmtId="190" fontId="23" fillId="0" borderId="0" xfId="0" applyNumberFormat="1" applyFont="1" applyFill="1" applyAlignment="1" applyProtection="1">
      <alignment vertical="center"/>
      <protection/>
    </xf>
    <xf numFmtId="189" fontId="23" fillId="0" borderId="0" xfId="0" applyNumberFormat="1" applyFont="1" applyFill="1" applyAlignment="1" applyProtection="1">
      <alignment vertical="center"/>
      <protection/>
    </xf>
    <xf numFmtId="189" fontId="23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quotePrefix="1">
      <alignment horizontal="center" vertical="center"/>
    </xf>
    <xf numFmtId="0" fontId="0" fillId="0" borderId="0" xfId="0" applyFont="1" applyFill="1" applyAlignment="1" quotePrefix="1">
      <alignment vertical="center"/>
    </xf>
    <xf numFmtId="0" fontId="0" fillId="0" borderId="38" xfId="0" applyFont="1" applyFill="1" applyBorder="1" applyAlignment="1" applyProtection="1">
      <alignment vertical="center"/>
      <protection/>
    </xf>
    <xf numFmtId="0" fontId="7" fillId="0" borderId="10" xfId="0" applyFont="1" applyBorder="1" applyAlignment="1">
      <alignment vertical="center"/>
    </xf>
    <xf numFmtId="0" fontId="0" fillId="0" borderId="39" xfId="0" applyFont="1" applyFill="1" applyBorder="1" applyAlignment="1" applyProtection="1">
      <alignment horizontal="left" vertical="center"/>
      <protection/>
    </xf>
    <xf numFmtId="183" fontId="23" fillId="0" borderId="40" xfId="0" applyNumberFormat="1" applyFont="1" applyFill="1" applyBorder="1" applyAlignment="1">
      <alignment vertical="center"/>
    </xf>
    <xf numFmtId="183" fontId="23" fillId="0" borderId="31" xfId="0" applyNumberFormat="1" applyFont="1" applyFill="1" applyBorder="1" applyAlignment="1">
      <alignment vertical="center"/>
    </xf>
    <xf numFmtId="3" fontId="23" fillId="0" borderId="27" xfId="0" applyNumberFormat="1" applyFont="1" applyFill="1" applyBorder="1" applyAlignment="1" applyProtection="1">
      <alignment vertical="center"/>
      <protection/>
    </xf>
    <xf numFmtId="37" fontId="23" fillId="0" borderId="31" xfId="0" applyNumberFormat="1" applyFont="1" applyFill="1" applyBorder="1" applyAlignment="1" applyProtection="1">
      <alignment vertical="center"/>
      <protection/>
    </xf>
    <xf numFmtId="189" fontId="23" fillId="0" borderId="22" xfId="0" applyNumberFormat="1" applyFont="1" applyFill="1" applyBorder="1" applyAlignment="1" applyProtection="1">
      <alignment horizontal="right" vertical="center"/>
      <protection/>
    </xf>
    <xf numFmtId="189" fontId="23" fillId="0" borderId="22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0" fontId="23" fillId="0" borderId="22" xfId="0" applyNumberFormat="1" applyFont="1" applyFill="1" applyBorder="1" applyAlignment="1" applyProtection="1">
      <alignment horizontal="right" vertical="center"/>
      <protection/>
    </xf>
    <xf numFmtId="189" fontId="23" fillId="0" borderId="31" xfId="0" applyNumberFormat="1" applyFont="1" applyFill="1" applyBorder="1" applyAlignment="1">
      <alignment vertical="center"/>
    </xf>
    <xf numFmtId="189" fontId="9" fillId="0" borderId="0" xfId="0" applyNumberFormat="1" applyFont="1" applyFill="1" applyBorder="1" applyAlignment="1">
      <alignment vertical="center"/>
    </xf>
    <xf numFmtId="37" fontId="23" fillId="0" borderId="29" xfId="0" applyNumberFormat="1" applyFont="1" applyFill="1" applyBorder="1" applyAlignment="1" applyProtection="1">
      <alignment vertical="center"/>
      <protection/>
    </xf>
    <xf numFmtId="189" fontId="23" fillId="0" borderId="22" xfId="0" applyNumberFormat="1" applyFont="1" applyFill="1" applyBorder="1" applyAlignment="1">
      <alignment vertical="center"/>
    </xf>
    <xf numFmtId="38" fontId="23" fillId="0" borderId="40" xfId="0" applyNumberFormat="1" applyFont="1" applyFill="1" applyBorder="1" applyAlignment="1" applyProtection="1">
      <alignment vertical="center"/>
      <protection/>
    </xf>
    <xf numFmtId="38" fontId="23" fillId="0" borderId="0" xfId="0" applyNumberFormat="1" applyFont="1" applyFill="1" applyBorder="1" applyAlignment="1" applyProtection="1">
      <alignment vertical="center"/>
      <protection/>
    </xf>
    <xf numFmtId="3" fontId="23" fillId="0" borderId="32" xfId="0" applyNumberFormat="1" applyFont="1" applyFill="1" applyBorder="1" applyAlignment="1" applyProtection="1">
      <alignment vertical="center"/>
      <protection/>
    </xf>
    <xf numFmtId="183" fontId="0" fillId="0" borderId="31" xfId="0" applyNumberFormat="1" applyFont="1" applyFill="1" applyBorder="1" applyAlignment="1">
      <alignment vertical="center"/>
    </xf>
    <xf numFmtId="189" fontId="0" fillId="0" borderId="31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23" fillId="0" borderId="30" xfId="0" applyNumberFormat="1" applyFont="1" applyFill="1" applyBorder="1" applyAlignment="1">
      <alignment vertical="center"/>
    </xf>
    <xf numFmtId="183" fontId="23" fillId="0" borderId="0" xfId="0" applyNumberFormat="1" applyFont="1" applyFill="1" applyBorder="1" applyAlignment="1">
      <alignment vertical="center"/>
    </xf>
    <xf numFmtId="183" fontId="23" fillId="0" borderId="32" xfId="0" applyNumberFormat="1" applyFont="1" applyFill="1" applyBorder="1" applyAlignment="1">
      <alignment vertical="center"/>
    </xf>
    <xf numFmtId="183" fontId="23" fillId="0" borderId="27" xfId="0" applyNumberFormat="1" applyFont="1" applyFill="1" applyBorder="1" applyAlignment="1">
      <alignment vertical="center"/>
    </xf>
    <xf numFmtId="37" fontId="0" fillId="0" borderId="31" xfId="0" applyNumberFormat="1" applyFont="1" applyFill="1" applyBorder="1" applyAlignment="1" applyProtection="1">
      <alignment vertical="center"/>
      <protection/>
    </xf>
    <xf numFmtId="189" fontId="0" fillId="0" borderId="31" xfId="0" applyNumberFormat="1" applyFont="1" applyFill="1" applyBorder="1" applyAlignment="1" applyProtection="1">
      <alignment vertical="center"/>
      <protection/>
    </xf>
    <xf numFmtId="181" fontId="23" fillId="0" borderId="30" xfId="0" applyNumberFormat="1" applyFont="1" applyFill="1" applyBorder="1" applyAlignment="1" applyProtection="1">
      <alignment horizontal="right" vertical="center"/>
      <protection/>
    </xf>
    <xf numFmtId="181" fontId="23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89" fontId="23" fillId="0" borderId="41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38" fontId="23" fillId="0" borderId="22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23" fillId="0" borderId="22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188" fontId="0" fillId="0" borderId="29" xfId="0" applyNumberFormat="1" applyFont="1" applyFill="1" applyBorder="1" applyAlignment="1" applyProtection="1">
      <alignment horizontal="right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26" xfId="0" applyFont="1" applyFill="1" applyBorder="1" applyAlignment="1">
      <alignment horizontal="distributed" vertical="center"/>
    </xf>
    <xf numFmtId="38" fontId="23" fillId="0" borderId="41" xfId="0" applyNumberFormat="1" applyFont="1" applyFill="1" applyBorder="1" applyAlignment="1" applyProtection="1">
      <alignment horizontal="right" vertical="center"/>
      <protection/>
    </xf>
    <xf numFmtId="38" fontId="23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29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  <protection/>
    </xf>
    <xf numFmtId="38" fontId="8" fillId="0" borderId="22" xfId="0" applyNumberFormat="1" applyFont="1" applyFill="1" applyBorder="1" applyAlignment="1" applyProtection="1">
      <alignment horizontal="right" vertical="center"/>
      <protection/>
    </xf>
    <xf numFmtId="188" fontId="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distributed" vertical="center"/>
      <protection/>
    </xf>
    <xf numFmtId="0" fontId="23" fillId="0" borderId="38" xfId="0" applyFont="1" applyFill="1" applyBorder="1" applyAlignment="1" applyProtection="1">
      <alignment horizontal="distributed" vertical="center"/>
      <protection/>
    </xf>
    <xf numFmtId="0" fontId="23" fillId="0" borderId="27" xfId="0" applyFont="1" applyFill="1" applyBorder="1" applyAlignment="1" applyProtection="1">
      <alignment horizontal="distributed" vertical="center"/>
      <protection/>
    </xf>
    <xf numFmtId="0" fontId="23" fillId="0" borderId="3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10" xfId="0" applyFont="1" applyFill="1" applyBorder="1" applyAlignment="1" applyProtection="1">
      <alignment horizontal="distributed" vertical="distributed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distributed" vertical="distributed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23" fillId="0" borderId="49" xfId="0" applyFont="1" applyFill="1" applyBorder="1" applyAlignment="1" applyProtection="1">
      <alignment horizontal="center" vertical="center"/>
      <protection/>
    </xf>
    <xf numFmtId="0" fontId="23" fillId="0" borderId="23" xfId="0" applyFont="1" applyBorder="1" applyAlignment="1">
      <alignment horizontal="center" vertical="center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13" fillId="0" borderId="42" xfId="0" applyFont="1" applyFill="1" applyBorder="1" applyAlignment="1" applyProtection="1">
      <alignment horizontal="distributed" vertical="center"/>
      <protection/>
    </xf>
    <xf numFmtId="0" fontId="13" fillId="0" borderId="43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>
      <alignment horizontal="distributed" vertical="center"/>
    </xf>
    <xf numFmtId="0" fontId="0" fillId="0" borderId="31" xfId="0" applyFont="1" applyFill="1" applyBorder="1" applyAlignment="1" applyProtection="1">
      <alignment horizontal="distributed" vertical="distributed"/>
      <protection/>
    </xf>
    <xf numFmtId="0" fontId="0" fillId="0" borderId="51" xfId="0" applyFont="1" applyFill="1" applyBorder="1" applyAlignment="1" applyProtection="1">
      <alignment horizontal="distributed" vertical="distributed"/>
      <protection/>
    </xf>
    <xf numFmtId="0" fontId="34" fillId="0" borderId="0" xfId="0" applyFont="1" applyFill="1" applyBorder="1" applyAlignment="1" applyProtection="1">
      <alignment horizontal="distributed" vertical="center"/>
      <protection/>
    </xf>
    <xf numFmtId="0" fontId="34" fillId="0" borderId="10" xfId="0" applyFont="1" applyFill="1" applyBorder="1" applyAlignment="1" applyProtection="1">
      <alignment horizontal="distributed" vertical="center"/>
      <protection/>
    </xf>
    <xf numFmtId="0" fontId="28" fillId="0" borderId="27" xfId="0" applyFont="1" applyFill="1" applyBorder="1" applyAlignment="1" applyProtection="1">
      <alignment horizontal="distributed" vertical="distributed"/>
      <protection/>
    </xf>
    <xf numFmtId="0" fontId="28" fillId="0" borderId="39" xfId="0" applyFont="1" applyFill="1" applyBorder="1" applyAlignment="1" applyProtection="1">
      <alignment horizontal="distributed" vertical="distributed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0" xfId="0" applyFont="1" applyFill="1" applyBorder="1" applyAlignment="1" applyProtection="1">
      <alignment horizontal="distributed" vertical="center"/>
      <protection/>
    </xf>
    <xf numFmtId="0" fontId="22" fillId="0" borderId="27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distributed"/>
      <protection/>
    </xf>
    <xf numFmtId="0" fontId="13" fillId="0" borderId="10" xfId="0" applyFont="1" applyFill="1" applyBorder="1" applyAlignment="1" applyProtection="1">
      <alignment horizontal="distributed" vertical="distributed"/>
      <protection/>
    </xf>
    <xf numFmtId="0" fontId="28" fillId="0" borderId="0" xfId="0" applyFont="1" applyFill="1" applyBorder="1" applyAlignment="1" applyProtection="1">
      <alignment horizontal="distributed" vertical="center"/>
      <protection/>
    </xf>
    <xf numFmtId="0" fontId="28" fillId="0" borderId="10" xfId="0" applyFont="1" applyFill="1" applyBorder="1" applyAlignment="1" applyProtection="1">
      <alignment horizontal="distributed" vertical="center"/>
      <protection/>
    </xf>
    <xf numFmtId="0" fontId="22" fillId="0" borderId="0" xfId="0" applyFont="1" applyFill="1" applyBorder="1" applyAlignment="1" applyProtection="1">
      <alignment horizontal="distributed" vertical="distributed"/>
      <protection/>
    </xf>
    <xf numFmtId="0" fontId="22" fillId="0" borderId="10" xfId="0" applyFont="1" applyFill="1" applyBorder="1" applyAlignment="1" applyProtection="1">
      <alignment horizontal="distributed" vertical="distributed"/>
      <protection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36" fillId="0" borderId="0" xfId="0" applyFont="1" applyFill="1" applyBorder="1" applyAlignment="1" applyProtection="1">
      <alignment horizontal="distributed" vertical="center"/>
      <protection/>
    </xf>
    <xf numFmtId="0" fontId="37" fillId="0" borderId="0" xfId="0" applyFont="1" applyAlignment="1">
      <alignment horizontal="distributed" vertical="center"/>
    </xf>
    <xf numFmtId="0" fontId="37" fillId="0" borderId="1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distributed"/>
    </xf>
    <xf numFmtId="0" fontId="8" fillId="0" borderId="10" xfId="0" applyFont="1" applyBorder="1" applyAlignment="1">
      <alignment horizontal="distributed" vertical="distributed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distributed"/>
    </xf>
    <xf numFmtId="0" fontId="0" fillId="0" borderId="10" xfId="0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23" fillId="0" borderId="49" xfId="0" applyFont="1" applyFill="1" applyBorder="1" applyAlignment="1" applyProtection="1">
      <alignment horizontal="distributed" vertical="center"/>
      <protection/>
    </xf>
    <xf numFmtId="0" fontId="23" fillId="0" borderId="23" xfId="0" applyFont="1" applyBorder="1" applyAlignment="1">
      <alignment horizontal="distributed" vertical="center"/>
    </xf>
    <xf numFmtId="0" fontId="28" fillId="0" borderId="31" xfId="0" applyFont="1" applyFill="1" applyBorder="1" applyAlignment="1" applyProtection="1">
      <alignment horizontal="distributed" vertical="center"/>
      <protection/>
    </xf>
    <xf numFmtId="0" fontId="8" fillId="0" borderId="31" xfId="0" applyFont="1" applyBorder="1" applyAlignment="1">
      <alignment horizontal="distributed" vertical="center"/>
    </xf>
    <xf numFmtId="0" fontId="8" fillId="0" borderId="51" xfId="0" applyFont="1" applyBorder="1" applyAlignment="1">
      <alignment horizontal="distributed" vertical="center"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23" xfId="0" applyBorder="1" applyAlignment="1">
      <alignment horizontal="distributed" vertical="center"/>
    </xf>
    <xf numFmtId="0" fontId="13" fillId="0" borderId="45" xfId="0" applyFont="1" applyFill="1" applyBorder="1" applyAlignment="1" applyProtection="1">
      <alignment horizontal="distributed" vertical="center"/>
      <protection/>
    </xf>
    <xf numFmtId="0" fontId="13" fillId="0" borderId="46" xfId="0" applyFont="1" applyFill="1" applyBorder="1" applyAlignment="1" applyProtection="1">
      <alignment horizontal="distributed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 quotePrefix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10" xfId="0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horizontal="left" vertical="center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49" xfId="0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33" fillId="0" borderId="11" xfId="0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終支出200X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45"/>
  <sheetViews>
    <sheetView tabSelected="1" zoomScalePageLayoutView="0" workbookViewId="0" topLeftCell="A1">
      <selection activeCell="A4" sqref="A4:AL4"/>
    </sheetView>
  </sheetViews>
  <sheetFormatPr defaultColWidth="10.59765625" defaultRowHeight="26.25" customHeight="1"/>
  <cols>
    <col min="1" max="1" width="6.09765625" style="7" customWidth="1"/>
    <col min="2" max="2" width="29.5" style="7" customWidth="1"/>
    <col min="3" max="3" width="11.8984375" style="7" customWidth="1"/>
    <col min="4" max="7" width="10.3984375" style="7" customWidth="1"/>
    <col min="8" max="8" width="13" style="7" customWidth="1"/>
    <col min="9" max="12" width="10.3984375" style="7" customWidth="1"/>
    <col min="13" max="13" width="13.8984375" style="7" customWidth="1"/>
    <col min="14" max="37" width="10.3984375" style="7" customWidth="1"/>
    <col min="38" max="38" width="6.59765625" style="7" customWidth="1"/>
    <col min="39" max="16384" width="10.59765625" style="7" customWidth="1"/>
  </cols>
  <sheetData>
    <row r="1" spans="1:38" s="9" customFormat="1" ht="26.25" customHeight="1">
      <c r="A1" s="8" t="s">
        <v>269</v>
      </c>
      <c r="AL1" s="10" t="s">
        <v>270</v>
      </c>
    </row>
    <row r="2" spans="1:38" s="9" customFormat="1" ht="26.25" customHeight="1">
      <c r="A2" s="288" t="s">
        <v>380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</row>
    <row r="3" spans="1:38" s="9" customFormat="1" ht="26.2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</row>
    <row r="4" spans="1:160" s="3" customFormat="1" ht="26.25" customHeight="1" thickBot="1">
      <c r="A4" s="378" t="s">
        <v>381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</row>
    <row r="5" spans="1:38" s="1" customFormat="1" ht="26.25" customHeight="1">
      <c r="A5" s="270" t="s">
        <v>274</v>
      </c>
      <c r="B5" s="287"/>
      <c r="C5" s="269" t="s">
        <v>173</v>
      </c>
      <c r="D5" s="287"/>
      <c r="E5" s="269" t="s">
        <v>174</v>
      </c>
      <c r="F5" s="287"/>
      <c r="G5" s="269" t="s">
        <v>175</v>
      </c>
      <c r="H5" s="287"/>
      <c r="I5" s="269" t="s">
        <v>176</v>
      </c>
      <c r="J5" s="274"/>
      <c r="K5" s="269" t="s">
        <v>177</v>
      </c>
      <c r="L5" s="287"/>
      <c r="M5" s="269" t="s">
        <v>178</v>
      </c>
      <c r="N5" s="287"/>
      <c r="O5" s="269" t="s">
        <v>179</v>
      </c>
      <c r="P5" s="287"/>
      <c r="Q5" s="269" t="s">
        <v>180</v>
      </c>
      <c r="R5" s="274"/>
      <c r="S5" s="270" t="s">
        <v>181</v>
      </c>
      <c r="T5" s="287"/>
      <c r="U5" s="269" t="s">
        <v>182</v>
      </c>
      <c r="V5" s="287"/>
      <c r="W5" s="269" t="s">
        <v>183</v>
      </c>
      <c r="X5" s="274"/>
      <c r="Y5" s="269" t="s">
        <v>187</v>
      </c>
      <c r="Z5" s="287"/>
      <c r="AA5" s="269" t="s">
        <v>188</v>
      </c>
      <c r="AB5" s="287"/>
      <c r="AC5" s="269" t="s">
        <v>184</v>
      </c>
      <c r="AD5" s="287"/>
      <c r="AE5" s="269" t="s">
        <v>185</v>
      </c>
      <c r="AF5" s="274"/>
      <c r="AG5" s="269" t="s">
        <v>186</v>
      </c>
      <c r="AH5" s="274"/>
      <c r="AI5" s="269" t="s">
        <v>189</v>
      </c>
      <c r="AJ5" s="274"/>
      <c r="AK5" s="269" t="s">
        <v>190</v>
      </c>
      <c r="AL5" s="274"/>
    </row>
    <row r="6" spans="1:151" s="4" customFormat="1" ht="26.25" customHeight="1">
      <c r="A6" s="208" t="s">
        <v>271</v>
      </c>
      <c r="B6" s="12" t="s">
        <v>16</v>
      </c>
      <c r="C6" s="284">
        <v>985563</v>
      </c>
      <c r="D6" s="285"/>
      <c r="E6" s="285">
        <v>1070753</v>
      </c>
      <c r="F6" s="285"/>
      <c r="G6" s="285">
        <v>1151494</v>
      </c>
      <c r="H6" s="285"/>
      <c r="I6" s="285">
        <v>1271247</v>
      </c>
      <c r="J6" s="285"/>
      <c r="K6" s="285">
        <v>1401233</v>
      </c>
      <c r="L6" s="285"/>
      <c r="M6" s="285">
        <v>1456428</v>
      </c>
      <c r="N6" s="285"/>
      <c r="O6" s="285">
        <v>1491937</v>
      </c>
      <c r="P6" s="285"/>
      <c r="Q6" s="285">
        <v>1544593</v>
      </c>
      <c r="R6" s="285"/>
      <c r="S6" s="285">
        <v>1598133</v>
      </c>
      <c r="T6" s="285"/>
      <c r="U6" s="285">
        <v>1652626</v>
      </c>
      <c r="V6" s="285"/>
      <c r="W6" s="285">
        <v>1706495</v>
      </c>
      <c r="X6" s="285"/>
      <c r="Y6" s="293">
        <v>1795417</v>
      </c>
      <c r="Z6" s="293"/>
      <c r="AA6" s="293">
        <v>1894937</v>
      </c>
      <c r="AB6" s="293"/>
      <c r="AC6" s="293">
        <v>2061170</v>
      </c>
      <c r="AD6" s="293"/>
      <c r="AE6" s="293">
        <v>2205163</v>
      </c>
      <c r="AF6" s="293"/>
      <c r="AG6" s="293">
        <v>2276878</v>
      </c>
      <c r="AH6" s="293"/>
      <c r="AI6" s="293">
        <v>2358672</v>
      </c>
      <c r="AJ6" s="293"/>
      <c r="AK6" s="293">
        <v>2368769</v>
      </c>
      <c r="AL6" s="293"/>
      <c r="AM6" s="143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</row>
    <row r="7" spans="1:151" s="4" customFormat="1" ht="26.25" customHeight="1">
      <c r="A7" s="208" t="s">
        <v>1</v>
      </c>
      <c r="B7" s="27" t="s">
        <v>170</v>
      </c>
      <c r="C7" s="284">
        <v>474285</v>
      </c>
      <c r="D7" s="285"/>
      <c r="E7" s="285">
        <v>530082</v>
      </c>
      <c r="F7" s="285"/>
      <c r="G7" s="285">
        <v>579725</v>
      </c>
      <c r="H7" s="285"/>
      <c r="I7" s="285">
        <v>625207</v>
      </c>
      <c r="J7" s="285"/>
      <c r="K7" s="285">
        <v>598006</v>
      </c>
      <c r="L7" s="285"/>
      <c r="M7" s="285">
        <v>597957</v>
      </c>
      <c r="N7" s="285"/>
      <c r="O7" s="285">
        <v>632379</v>
      </c>
      <c r="P7" s="285"/>
      <c r="Q7" s="285">
        <v>680304</v>
      </c>
      <c r="R7" s="285"/>
      <c r="S7" s="285">
        <v>747169</v>
      </c>
      <c r="T7" s="285"/>
      <c r="U7" s="285">
        <v>771781</v>
      </c>
      <c r="V7" s="285"/>
      <c r="W7" s="285">
        <v>868157</v>
      </c>
      <c r="X7" s="285"/>
      <c r="Y7" s="293">
        <v>964136</v>
      </c>
      <c r="Z7" s="293"/>
      <c r="AA7" s="293">
        <v>1019768</v>
      </c>
      <c r="AB7" s="293"/>
      <c r="AC7" s="293">
        <v>1097489</v>
      </c>
      <c r="AD7" s="293"/>
      <c r="AE7" s="293">
        <v>1116843</v>
      </c>
      <c r="AF7" s="293"/>
      <c r="AG7" s="293">
        <v>1077988</v>
      </c>
      <c r="AH7" s="293"/>
      <c r="AI7" s="293">
        <v>1055733</v>
      </c>
      <c r="AJ7" s="293"/>
      <c r="AK7" s="293">
        <v>1060543</v>
      </c>
      <c r="AL7" s="293"/>
      <c r="AM7" s="143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</row>
    <row r="8" spans="1:151" s="4" customFormat="1" ht="26.25" customHeight="1">
      <c r="A8" s="208" t="s">
        <v>2</v>
      </c>
      <c r="B8" s="27" t="s">
        <v>276</v>
      </c>
      <c r="C8" s="284">
        <v>202576</v>
      </c>
      <c r="D8" s="285"/>
      <c r="E8" s="285">
        <v>218723</v>
      </c>
      <c r="F8" s="285"/>
      <c r="G8" s="285">
        <v>241974</v>
      </c>
      <c r="H8" s="285"/>
      <c r="I8" s="285">
        <v>253375</v>
      </c>
      <c r="J8" s="285"/>
      <c r="K8" s="285">
        <v>291522</v>
      </c>
      <c r="L8" s="285"/>
      <c r="M8" s="285">
        <v>313914</v>
      </c>
      <c r="N8" s="285"/>
      <c r="O8" s="285">
        <v>331259</v>
      </c>
      <c r="P8" s="285"/>
      <c r="Q8" s="285">
        <v>353107</v>
      </c>
      <c r="R8" s="285"/>
      <c r="S8" s="285">
        <v>364320</v>
      </c>
      <c r="T8" s="285"/>
      <c r="U8" s="285">
        <v>383267</v>
      </c>
      <c r="V8" s="285"/>
      <c r="W8" s="285">
        <v>406951</v>
      </c>
      <c r="X8" s="285"/>
      <c r="Y8" s="293">
        <v>437264</v>
      </c>
      <c r="Z8" s="293"/>
      <c r="AA8" s="293">
        <v>473808</v>
      </c>
      <c r="AB8" s="293"/>
      <c r="AC8" s="293">
        <v>514798</v>
      </c>
      <c r="AD8" s="293"/>
      <c r="AE8" s="293">
        <v>563505</v>
      </c>
      <c r="AF8" s="293"/>
      <c r="AG8" s="293">
        <v>598156</v>
      </c>
      <c r="AH8" s="293"/>
      <c r="AI8" s="293">
        <v>620949</v>
      </c>
      <c r="AJ8" s="293"/>
      <c r="AK8" s="293">
        <v>618449</v>
      </c>
      <c r="AL8" s="293"/>
      <c r="AM8" s="143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39" s="1" customFormat="1" ht="26.25" customHeight="1">
      <c r="A9" s="208" t="s">
        <v>3</v>
      </c>
      <c r="B9" s="27" t="s">
        <v>171</v>
      </c>
      <c r="C9" s="284">
        <v>87308</v>
      </c>
      <c r="D9" s="285"/>
      <c r="E9" s="285">
        <v>99988</v>
      </c>
      <c r="F9" s="285"/>
      <c r="G9" s="285">
        <v>108103</v>
      </c>
      <c r="H9" s="285"/>
      <c r="I9" s="285">
        <v>122915</v>
      </c>
      <c r="J9" s="285"/>
      <c r="K9" s="285">
        <v>130382</v>
      </c>
      <c r="L9" s="285"/>
      <c r="M9" s="285">
        <v>133612</v>
      </c>
      <c r="N9" s="285"/>
      <c r="O9" s="285">
        <v>142160</v>
      </c>
      <c r="P9" s="285"/>
      <c r="Q9" s="285">
        <v>147416</v>
      </c>
      <c r="R9" s="285"/>
      <c r="S9" s="285">
        <v>154424</v>
      </c>
      <c r="T9" s="285"/>
      <c r="U9" s="285">
        <v>158404</v>
      </c>
      <c r="V9" s="285"/>
      <c r="W9" s="285">
        <v>169789</v>
      </c>
      <c r="X9" s="285"/>
      <c r="Y9" s="293">
        <v>185853</v>
      </c>
      <c r="Z9" s="293"/>
      <c r="AA9" s="293">
        <v>216480</v>
      </c>
      <c r="AB9" s="293"/>
      <c r="AC9" s="293">
        <v>246785</v>
      </c>
      <c r="AD9" s="293"/>
      <c r="AE9" s="293">
        <v>264788</v>
      </c>
      <c r="AF9" s="293"/>
      <c r="AG9" s="293">
        <v>267486</v>
      </c>
      <c r="AH9" s="293"/>
      <c r="AI9" s="293">
        <v>283416</v>
      </c>
      <c r="AJ9" s="293"/>
      <c r="AK9" s="293">
        <v>299444</v>
      </c>
      <c r="AL9" s="293"/>
      <c r="AM9" s="143"/>
    </row>
    <row r="10" spans="1:39" s="1" customFormat="1" ht="26.25" customHeight="1">
      <c r="A10" s="208" t="s">
        <v>4</v>
      </c>
      <c r="B10" s="27" t="s">
        <v>275</v>
      </c>
      <c r="C10" s="284">
        <v>23736</v>
      </c>
      <c r="D10" s="285"/>
      <c r="E10" s="285">
        <v>26889</v>
      </c>
      <c r="F10" s="285"/>
      <c r="G10" s="285">
        <v>30193</v>
      </c>
      <c r="H10" s="285"/>
      <c r="I10" s="285">
        <v>28849</v>
      </c>
      <c r="J10" s="285"/>
      <c r="K10" s="285">
        <v>29643</v>
      </c>
      <c r="L10" s="285"/>
      <c r="M10" s="285">
        <v>30325</v>
      </c>
      <c r="N10" s="285"/>
      <c r="O10" s="285">
        <v>31292</v>
      </c>
      <c r="P10" s="285"/>
      <c r="Q10" s="285">
        <v>31627</v>
      </c>
      <c r="R10" s="285"/>
      <c r="S10" s="285">
        <v>31193</v>
      </c>
      <c r="T10" s="285"/>
      <c r="U10" s="285">
        <v>31659</v>
      </c>
      <c r="V10" s="285"/>
      <c r="W10" s="285">
        <v>32464</v>
      </c>
      <c r="X10" s="285"/>
      <c r="Y10" s="293">
        <v>31021</v>
      </c>
      <c r="Z10" s="293"/>
      <c r="AA10" s="293">
        <v>31733</v>
      </c>
      <c r="AB10" s="293"/>
      <c r="AC10" s="293">
        <v>32828</v>
      </c>
      <c r="AD10" s="293"/>
      <c r="AE10" s="293">
        <v>35926</v>
      </c>
      <c r="AF10" s="293"/>
      <c r="AG10" s="293">
        <v>37738</v>
      </c>
      <c r="AH10" s="293"/>
      <c r="AI10" s="293">
        <v>55287</v>
      </c>
      <c r="AJ10" s="293"/>
      <c r="AK10" s="293">
        <v>41885</v>
      </c>
      <c r="AL10" s="293"/>
      <c r="AM10" s="143"/>
    </row>
    <row r="11" spans="1:38" s="1" customFormat="1" ht="26.25" customHeight="1">
      <c r="A11" s="280" t="s">
        <v>5</v>
      </c>
      <c r="B11" s="273"/>
      <c r="C11" s="283">
        <f>SUM(C6:D9)-C10</f>
        <v>1725996</v>
      </c>
      <c r="D11" s="283"/>
      <c r="E11" s="283">
        <f>SUM(E6:F9)-E10</f>
        <v>1892657</v>
      </c>
      <c r="F11" s="283"/>
      <c r="G11" s="283">
        <f>SUM(G6:H9)-G10</f>
        <v>2051103</v>
      </c>
      <c r="H11" s="283"/>
      <c r="I11" s="283">
        <f>SUM(I6:J9)-I10</f>
        <v>2243895</v>
      </c>
      <c r="J11" s="283"/>
      <c r="K11" s="283">
        <f>SUM(K6:L9)-K10</f>
        <v>2391500</v>
      </c>
      <c r="L11" s="283"/>
      <c r="M11" s="283">
        <f>SUM(M6:N9)-M10</f>
        <v>2471586</v>
      </c>
      <c r="N11" s="283"/>
      <c r="O11" s="283">
        <f>SUM(O6:P9)-O10</f>
        <v>2566443</v>
      </c>
      <c r="P11" s="283"/>
      <c r="Q11" s="283">
        <v>2693792</v>
      </c>
      <c r="R11" s="283"/>
      <c r="S11" s="283">
        <f>SUM(S6:T9)-S10</f>
        <v>2832853</v>
      </c>
      <c r="T11" s="283"/>
      <c r="U11" s="283">
        <f>SUM(U6:V9)-U10</f>
        <v>2934419</v>
      </c>
      <c r="V11" s="283"/>
      <c r="W11" s="283">
        <f>SUM(W6:X9)-W10</f>
        <v>3118928</v>
      </c>
      <c r="X11" s="283"/>
      <c r="Y11" s="283">
        <v>3351648</v>
      </c>
      <c r="Z11" s="283"/>
      <c r="AA11" s="283">
        <v>3573259</v>
      </c>
      <c r="AB11" s="283"/>
      <c r="AC11" s="283">
        <v>3887415</v>
      </c>
      <c r="AD11" s="283"/>
      <c r="AE11" s="283">
        <v>4114372</v>
      </c>
      <c r="AF11" s="283"/>
      <c r="AG11" s="283">
        <f>SUM(AG6:AH9)-AG10</f>
        <v>4182770</v>
      </c>
      <c r="AH11" s="283"/>
      <c r="AI11" s="283">
        <f>SUM(AI6:AJ9)-AI10</f>
        <v>4263483</v>
      </c>
      <c r="AJ11" s="283"/>
      <c r="AK11" s="283">
        <f>SUM(AK6:AL9)-AK10</f>
        <v>4305320</v>
      </c>
      <c r="AL11" s="283"/>
    </row>
    <row r="12" spans="1:151" s="6" customFormat="1" ht="26.25" customHeight="1">
      <c r="A12" s="208" t="s">
        <v>272</v>
      </c>
      <c r="B12" s="27" t="s">
        <v>277</v>
      </c>
      <c r="C12" s="284">
        <v>1011807</v>
      </c>
      <c r="D12" s="285"/>
      <c r="E12" s="285">
        <v>1120486</v>
      </c>
      <c r="F12" s="285"/>
      <c r="G12" s="285">
        <v>1190378</v>
      </c>
      <c r="H12" s="285"/>
      <c r="I12" s="285">
        <v>1280771</v>
      </c>
      <c r="J12" s="285"/>
      <c r="K12" s="285">
        <v>1368810</v>
      </c>
      <c r="L12" s="285"/>
      <c r="M12" s="285">
        <v>1455577</v>
      </c>
      <c r="N12" s="285"/>
      <c r="O12" s="285">
        <v>1524913</v>
      </c>
      <c r="P12" s="285"/>
      <c r="Q12" s="285">
        <v>1592932</v>
      </c>
      <c r="R12" s="285"/>
      <c r="S12" s="285">
        <v>1696336</v>
      </c>
      <c r="T12" s="285"/>
      <c r="U12" s="285">
        <v>1760717</v>
      </c>
      <c r="V12" s="285"/>
      <c r="W12" s="285">
        <v>1838808</v>
      </c>
      <c r="X12" s="285"/>
      <c r="Y12" s="293">
        <v>1926272</v>
      </c>
      <c r="Z12" s="293"/>
      <c r="AA12" s="293">
        <v>2037777</v>
      </c>
      <c r="AB12" s="293"/>
      <c r="AC12" s="293">
        <v>2167514</v>
      </c>
      <c r="AD12" s="293"/>
      <c r="AE12" s="293">
        <v>2290236</v>
      </c>
      <c r="AF12" s="293"/>
      <c r="AG12" s="293">
        <v>2355208</v>
      </c>
      <c r="AH12" s="293"/>
      <c r="AI12" s="293">
        <v>2374347</v>
      </c>
      <c r="AJ12" s="293"/>
      <c r="AK12" s="293">
        <v>2429316</v>
      </c>
      <c r="AL12" s="293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</row>
    <row r="13" spans="1:38" ht="26.25" customHeight="1">
      <c r="A13" s="208" t="s">
        <v>7</v>
      </c>
      <c r="B13" s="27" t="s">
        <v>278</v>
      </c>
      <c r="C13" s="284">
        <v>179386</v>
      </c>
      <c r="D13" s="285"/>
      <c r="E13" s="285">
        <v>190072</v>
      </c>
      <c r="F13" s="285"/>
      <c r="G13" s="285">
        <v>207647</v>
      </c>
      <c r="H13" s="285"/>
      <c r="I13" s="285">
        <v>235290</v>
      </c>
      <c r="J13" s="285"/>
      <c r="K13" s="285">
        <v>237308</v>
      </c>
      <c r="L13" s="285"/>
      <c r="M13" s="285">
        <v>243584</v>
      </c>
      <c r="N13" s="285"/>
      <c r="O13" s="285">
        <v>256588</v>
      </c>
      <c r="P13" s="285"/>
      <c r="Q13" s="285">
        <v>269126</v>
      </c>
      <c r="R13" s="285"/>
      <c r="S13" s="285">
        <v>273075</v>
      </c>
      <c r="T13" s="285"/>
      <c r="U13" s="285">
        <v>284544</v>
      </c>
      <c r="V13" s="285"/>
      <c r="W13" s="285">
        <v>285597</v>
      </c>
      <c r="X13" s="285"/>
      <c r="Y13" s="293">
        <v>298839</v>
      </c>
      <c r="Z13" s="293"/>
      <c r="AA13" s="293">
        <v>312507</v>
      </c>
      <c r="AB13" s="293"/>
      <c r="AC13" s="293">
        <v>334604</v>
      </c>
      <c r="AD13" s="293"/>
      <c r="AE13" s="293">
        <v>347654</v>
      </c>
      <c r="AF13" s="293"/>
      <c r="AG13" s="293">
        <v>366053</v>
      </c>
      <c r="AH13" s="293"/>
      <c r="AI13" s="293">
        <v>381056</v>
      </c>
      <c r="AJ13" s="293"/>
      <c r="AK13" s="293">
        <v>384956</v>
      </c>
      <c r="AL13" s="293"/>
    </row>
    <row r="14" spans="1:38" ht="26.25" customHeight="1">
      <c r="A14" s="208" t="s">
        <v>8</v>
      </c>
      <c r="B14" s="27" t="s">
        <v>9</v>
      </c>
      <c r="C14" s="284">
        <v>529654</v>
      </c>
      <c r="D14" s="285"/>
      <c r="E14" s="285">
        <v>606533</v>
      </c>
      <c r="F14" s="285"/>
      <c r="G14" s="285">
        <v>684901</v>
      </c>
      <c r="H14" s="285"/>
      <c r="I14" s="285">
        <v>718126</v>
      </c>
      <c r="J14" s="285"/>
      <c r="K14" s="285">
        <v>743182</v>
      </c>
      <c r="L14" s="285"/>
      <c r="M14" s="285">
        <v>759914</v>
      </c>
      <c r="N14" s="285"/>
      <c r="O14" s="285">
        <v>731883</v>
      </c>
      <c r="P14" s="285"/>
      <c r="Q14" s="285">
        <v>746500</v>
      </c>
      <c r="R14" s="285"/>
      <c r="S14" s="285">
        <v>792986</v>
      </c>
      <c r="T14" s="285"/>
      <c r="U14" s="285">
        <v>790306</v>
      </c>
      <c r="V14" s="285"/>
      <c r="W14" s="285">
        <v>898349</v>
      </c>
      <c r="X14" s="285"/>
      <c r="Y14" s="293">
        <v>959597</v>
      </c>
      <c r="Z14" s="293"/>
      <c r="AA14" s="293">
        <v>1055827</v>
      </c>
      <c r="AB14" s="293"/>
      <c r="AC14" s="293">
        <v>1159266</v>
      </c>
      <c r="AD14" s="293"/>
      <c r="AE14" s="293">
        <v>1235728</v>
      </c>
      <c r="AF14" s="293"/>
      <c r="AG14" s="293">
        <v>1253672</v>
      </c>
      <c r="AH14" s="293"/>
      <c r="AI14" s="293">
        <v>1269317</v>
      </c>
      <c r="AJ14" s="293"/>
      <c r="AK14" s="293">
        <v>1189339</v>
      </c>
      <c r="AL14" s="293"/>
    </row>
    <row r="15" spans="1:38" ht="26.25" customHeight="1">
      <c r="A15" s="208" t="s">
        <v>10</v>
      </c>
      <c r="B15" s="27" t="s">
        <v>172</v>
      </c>
      <c r="C15" s="275">
        <v>3626</v>
      </c>
      <c r="D15" s="268"/>
      <c r="E15" s="268">
        <v>10304</v>
      </c>
      <c r="F15" s="268"/>
      <c r="G15" s="268">
        <v>-40972</v>
      </c>
      <c r="H15" s="268"/>
      <c r="I15" s="268">
        <v>17070</v>
      </c>
      <c r="J15" s="268"/>
      <c r="K15" s="268">
        <v>6522</v>
      </c>
      <c r="L15" s="268"/>
      <c r="M15" s="268">
        <v>-670</v>
      </c>
      <c r="N15" s="268"/>
      <c r="O15" s="268">
        <v>14081</v>
      </c>
      <c r="P15" s="268"/>
      <c r="Q15" s="268">
        <v>29293</v>
      </c>
      <c r="R15" s="268"/>
      <c r="S15" s="268">
        <v>59987</v>
      </c>
      <c r="T15" s="268"/>
      <c r="U15" s="268">
        <v>51148</v>
      </c>
      <c r="V15" s="268"/>
      <c r="W15" s="268">
        <v>15472</v>
      </c>
      <c r="X15" s="268"/>
      <c r="Y15" s="292">
        <v>26600</v>
      </c>
      <c r="Z15" s="292"/>
      <c r="AA15" s="292">
        <v>18839</v>
      </c>
      <c r="AB15" s="292"/>
      <c r="AC15" s="292">
        <v>42635</v>
      </c>
      <c r="AD15" s="292"/>
      <c r="AE15" s="292">
        <v>45256</v>
      </c>
      <c r="AF15" s="292"/>
      <c r="AG15" s="292">
        <v>33989</v>
      </c>
      <c r="AH15" s="292"/>
      <c r="AI15" s="292">
        <v>18261</v>
      </c>
      <c r="AJ15" s="292"/>
      <c r="AK15" s="292">
        <v>-16898</v>
      </c>
      <c r="AL15" s="292"/>
    </row>
    <row r="16" spans="1:38" ht="26.25" customHeight="1">
      <c r="A16" s="209" t="s">
        <v>273</v>
      </c>
      <c r="B16" s="27" t="s">
        <v>11</v>
      </c>
      <c r="C16" s="275" t="s">
        <v>265</v>
      </c>
      <c r="D16" s="268"/>
      <c r="E16" s="268" t="s">
        <v>265</v>
      </c>
      <c r="F16" s="268"/>
      <c r="G16" s="268" t="s">
        <v>265</v>
      </c>
      <c r="H16" s="268"/>
      <c r="I16" s="268" t="s">
        <v>265</v>
      </c>
      <c r="J16" s="268"/>
      <c r="K16" s="268" t="s">
        <v>265</v>
      </c>
      <c r="L16" s="268"/>
      <c r="M16" s="268" t="s">
        <v>265</v>
      </c>
      <c r="N16" s="268"/>
      <c r="O16" s="268" t="s">
        <v>265</v>
      </c>
      <c r="P16" s="268"/>
      <c r="Q16" s="268" t="s">
        <v>265</v>
      </c>
      <c r="R16" s="268"/>
      <c r="S16" s="268">
        <v>1787378</v>
      </c>
      <c r="T16" s="268"/>
      <c r="U16" s="268">
        <v>1826204</v>
      </c>
      <c r="V16" s="268"/>
      <c r="W16" s="268">
        <v>1983488</v>
      </c>
      <c r="X16" s="268"/>
      <c r="Y16" s="292">
        <v>2229596</v>
      </c>
      <c r="Z16" s="292"/>
      <c r="AA16" s="292">
        <v>2433539</v>
      </c>
      <c r="AB16" s="292"/>
      <c r="AC16" s="292">
        <v>2796482</v>
      </c>
      <c r="AD16" s="292"/>
      <c r="AE16" s="292">
        <v>2914381</v>
      </c>
      <c r="AF16" s="292"/>
      <c r="AG16" s="292">
        <v>2862911</v>
      </c>
      <c r="AH16" s="292"/>
      <c r="AI16" s="292">
        <v>2857144</v>
      </c>
      <c r="AJ16" s="292"/>
      <c r="AK16" s="292">
        <v>2830156</v>
      </c>
      <c r="AL16" s="292"/>
    </row>
    <row r="17" spans="1:38" ht="26.25" customHeight="1">
      <c r="A17" s="209" t="s">
        <v>12</v>
      </c>
      <c r="B17" s="27" t="s">
        <v>13</v>
      </c>
      <c r="C17" s="275" t="s">
        <v>265</v>
      </c>
      <c r="D17" s="268"/>
      <c r="E17" s="268" t="s">
        <v>265</v>
      </c>
      <c r="F17" s="268"/>
      <c r="G17" s="268" t="s">
        <v>265</v>
      </c>
      <c r="H17" s="268"/>
      <c r="I17" s="268" t="s">
        <v>265</v>
      </c>
      <c r="J17" s="268"/>
      <c r="K17" s="268" t="s">
        <v>265</v>
      </c>
      <c r="L17" s="268"/>
      <c r="M17" s="268" t="s">
        <v>265</v>
      </c>
      <c r="N17" s="268"/>
      <c r="O17" s="268" t="s">
        <v>265</v>
      </c>
      <c r="P17" s="268"/>
      <c r="Q17" s="268" t="s">
        <v>265</v>
      </c>
      <c r="R17" s="268"/>
      <c r="S17" s="268">
        <v>1889993</v>
      </c>
      <c r="T17" s="268"/>
      <c r="U17" s="268">
        <v>1912704</v>
      </c>
      <c r="V17" s="268"/>
      <c r="W17" s="268">
        <v>2021674</v>
      </c>
      <c r="X17" s="268"/>
      <c r="Y17" s="292">
        <v>2177332</v>
      </c>
      <c r="Z17" s="292"/>
      <c r="AA17" s="292">
        <v>2335046</v>
      </c>
      <c r="AB17" s="292"/>
      <c r="AC17" s="292">
        <v>2589565</v>
      </c>
      <c r="AD17" s="292"/>
      <c r="AE17" s="292">
        <v>2702987</v>
      </c>
      <c r="AF17" s="292"/>
      <c r="AG17" s="292">
        <v>2672253</v>
      </c>
      <c r="AH17" s="292"/>
      <c r="AI17" s="292">
        <v>2675332</v>
      </c>
      <c r="AJ17" s="292"/>
      <c r="AK17" s="292">
        <v>2607204</v>
      </c>
      <c r="AL17" s="292"/>
    </row>
    <row r="18" spans="1:38" ht="26.25" customHeight="1">
      <c r="A18" s="209" t="s">
        <v>14</v>
      </c>
      <c r="B18" s="27" t="s">
        <v>279</v>
      </c>
      <c r="C18" s="275">
        <v>1523</v>
      </c>
      <c r="D18" s="268"/>
      <c r="E18" s="268">
        <v>-34737</v>
      </c>
      <c r="F18" s="268"/>
      <c r="G18" s="268">
        <v>9148</v>
      </c>
      <c r="H18" s="268"/>
      <c r="I18" s="268">
        <v>-7362</v>
      </c>
      <c r="J18" s="268"/>
      <c r="K18" s="268">
        <v>35678</v>
      </c>
      <c r="L18" s="268"/>
      <c r="M18" s="268">
        <v>13181</v>
      </c>
      <c r="N18" s="268"/>
      <c r="O18" s="268">
        <v>38978</v>
      </c>
      <c r="P18" s="268"/>
      <c r="Q18" s="268">
        <v>55941</v>
      </c>
      <c r="R18" s="268"/>
      <c r="S18" s="268">
        <v>113083</v>
      </c>
      <c r="T18" s="268"/>
      <c r="U18" s="268">
        <v>134205</v>
      </c>
      <c r="V18" s="268"/>
      <c r="W18" s="268">
        <v>118888</v>
      </c>
      <c r="X18" s="268"/>
      <c r="Y18" s="292">
        <v>88076</v>
      </c>
      <c r="Z18" s="292"/>
      <c r="AA18" s="292">
        <v>49817</v>
      </c>
      <c r="AB18" s="292"/>
      <c r="AC18" s="292">
        <v>-23522</v>
      </c>
      <c r="AD18" s="292"/>
      <c r="AE18" s="292">
        <v>-15896</v>
      </c>
      <c r="AF18" s="292"/>
      <c r="AG18" s="292">
        <v>-16810</v>
      </c>
      <c r="AH18" s="292"/>
      <c r="AI18" s="292">
        <v>38690</v>
      </c>
      <c r="AJ18" s="292"/>
      <c r="AK18" s="292">
        <v>95656</v>
      </c>
      <c r="AL18" s="292"/>
    </row>
    <row r="19" spans="1:38" ht="26.25" customHeight="1">
      <c r="A19" s="272" t="s">
        <v>15</v>
      </c>
      <c r="B19" s="281"/>
      <c r="C19" s="282">
        <f>SUM(C12:D16,C18)</f>
        <v>1725996</v>
      </c>
      <c r="D19" s="283"/>
      <c r="E19" s="267">
        <f>SUM(E12:F16,E18)</f>
        <v>1892658</v>
      </c>
      <c r="F19" s="267"/>
      <c r="G19" s="267">
        <v>2051103</v>
      </c>
      <c r="H19" s="267"/>
      <c r="I19" s="267">
        <f>SUM(I12:J16,I18)</f>
        <v>2243895</v>
      </c>
      <c r="J19" s="267"/>
      <c r="K19" s="267">
        <v>2391501</v>
      </c>
      <c r="L19" s="267"/>
      <c r="M19" s="267">
        <f>SUM(M12:N16,M18)</f>
        <v>2471586</v>
      </c>
      <c r="N19" s="267"/>
      <c r="O19" s="267">
        <f>SUM(O12:P16,O18)</f>
        <v>2566443</v>
      </c>
      <c r="P19" s="267"/>
      <c r="Q19" s="267">
        <f>SUM(Q12:R16,Q18)</f>
        <v>2693792</v>
      </c>
      <c r="R19" s="267"/>
      <c r="S19" s="267">
        <v>2832853</v>
      </c>
      <c r="T19" s="267"/>
      <c r="U19" s="267">
        <v>2934419</v>
      </c>
      <c r="V19" s="267"/>
      <c r="W19" s="267">
        <f>SUM(W12:X16,W18)-W17</f>
        <v>3118928</v>
      </c>
      <c r="X19" s="267"/>
      <c r="Y19" s="267">
        <f>SUM(Y12:Z16,Y18)-Y17</f>
        <v>3351648</v>
      </c>
      <c r="Z19" s="267"/>
      <c r="AA19" s="267">
        <v>3573259</v>
      </c>
      <c r="AB19" s="267"/>
      <c r="AC19" s="267">
        <v>3887415</v>
      </c>
      <c r="AD19" s="267"/>
      <c r="AE19" s="267">
        <f>SUM(AE12:AF16,AE18)-AE17</f>
        <v>4114372</v>
      </c>
      <c r="AF19" s="267"/>
      <c r="AG19" s="267">
        <f>SUM(AG12:AH16,AG18)-AG17</f>
        <v>4182770</v>
      </c>
      <c r="AH19" s="267"/>
      <c r="AI19" s="267">
        <f>SUM(AI12:AJ16,AI18)-AI17</f>
        <v>4263483</v>
      </c>
      <c r="AJ19" s="267"/>
      <c r="AK19" s="291">
        <v>4305320</v>
      </c>
      <c r="AL19" s="291"/>
    </row>
    <row r="20" spans="1:151" ht="26.25" customHeight="1">
      <c r="A20" s="210" t="s">
        <v>280</v>
      </c>
      <c r="B20" s="15"/>
      <c r="C20" s="130"/>
      <c r="D20" s="114"/>
      <c r="E20" s="130"/>
      <c r="F20" s="15"/>
      <c r="G20" s="131"/>
      <c r="H20" s="114"/>
      <c r="I20" s="131"/>
      <c r="J20" s="114"/>
      <c r="K20" s="131"/>
      <c r="L20" s="114"/>
      <c r="M20" s="131"/>
      <c r="N20" s="114"/>
      <c r="O20" s="131"/>
      <c r="P20" s="114"/>
      <c r="Q20" s="131"/>
      <c r="R20" s="114"/>
      <c r="S20" s="131"/>
      <c r="T20" s="114"/>
      <c r="U20" s="131"/>
      <c r="V20" s="114"/>
      <c r="W20" s="131"/>
      <c r="X20" s="114"/>
      <c r="Y20" s="130"/>
      <c r="Z20" s="15"/>
      <c r="AA20" s="15"/>
      <c r="AB20" s="15"/>
      <c r="AC20" s="15"/>
      <c r="AD20" s="15"/>
      <c r="AE20" s="15"/>
      <c r="AF20" s="15"/>
      <c r="AG20" s="15"/>
      <c r="AH20" s="15"/>
      <c r="AI20" s="5"/>
      <c r="AJ20" s="129"/>
      <c r="AK20" s="129"/>
      <c r="AL20" s="129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</row>
    <row r="21" spans="1:151" ht="26.25" customHeight="1">
      <c r="A21" s="210"/>
      <c r="B21" s="15"/>
      <c r="C21" s="130"/>
      <c r="D21" s="15"/>
      <c r="E21" s="130"/>
      <c r="F21" s="15"/>
      <c r="G21" s="130"/>
      <c r="H21" s="15"/>
      <c r="I21" s="130"/>
      <c r="J21" s="15"/>
      <c r="K21" s="130"/>
      <c r="L21" s="15"/>
      <c r="M21" s="130"/>
      <c r="N21" s="15"/>
      <c r="O21" s="130"/>
      <c r="P21" s="15"/>
      <c r="Q21" s="130"/>
      <c r="R21" s="15"/>
      <c r="S21" s="130"/>
      <c r="T21" s="15"/>
      <c r="U21" s="130"/>
      <c r="V21" s="15"/>
      <c r="W21" s="130"/>
      <c r="X21" s="15"/>
      <c r="Y21" s="130"/>
      <c r="Z21" s="15"/>
      <c r="AA21" s="15"/>
      <c r="AB21" s="15"/>
      <c r="AC21" s="15"/>
      <c r="AD21" s="15"/>
      <c r="AE21" s="15"/>
      <c r="AF21" s="15"/>
      <c r="AG21" s="15"/>
      <c r="AH21" s="15"/>
      <c r="AI21" s="5"/>
      <c r="AJ21" s="129"/>
      <c r="AK21" s="129"/>
      <c r="AL21" s="129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</row>
    <row r="22" spans="1:151" ht="26.25" customHeight="1">
      <c r="A22" s="210"/>
      <c r="B22" s="15"/>
      <c r="C22" s="130"/>
      <c r="D22" s="15"/>
      <c r="E22" s="130"/>
      <c r="F22" s="15"/>
      <c r="G22" s="130"/>
      <c r="H22" s="15"/>
      <c r="I22" s="130"/>
      <c r="J22" s="15"/>
      <c r="K22" s="130"/>
      <c r="L22" s="15"/>
      <c r="M22" s="130"/>
      <c r="N22" s="15"/>
      <c r="O22" s="130"/>
      <c r="P22" s="15"/>
      <c r="Q22" s="130"/>
      <c r="R22" s="15"/>
      <c r="S22" s="130"/>
      <c r="T22" s="15"/>
      <c r="U22" s="130"/>
      <c r="V22" s="15"/>
      <c r="W22" s="130"/>
      <c r="X22" s="15"/>
      <c r="Y22" s="130"/>
      <c r="Z22" s="15"/>
      <c r="AA22" s="15"/>
      <c r="AB22" s="15"/>
      <c r="AC22" s="15"/>
      <c r="AD22" s="15"/>
      <c r="AE22" s="15"/>
      <c r="AF22" s="15"/>
      <c r="AG22" s="15"/>
      <c r="AH22" s="15"/>
      <c r="AI22" s="5"/>
      <c r="AJ22" s="129"/>
      <c r="AK22" s="129"/>
      <c r="AL22" s="129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</row>
    <row r="23" spans="1:151" ht="26.25" customHeight="1">
      <c r="A23" s="210"/>
      <c r="B23" s="15"/>
      <c r="C23" s="130"/>
      <c r="D23" s="15"/>
      <c r="E23" s="130"/>
      <c r="F23" s="15"/>
      <c r="G23" s="130"/>
      <c r="H23" s="15"/>
      <c r="I23" s="130"/>
      <c r="J23" s="15"/>
      <c r="K23" s="130"/>
      <c r="L23" s="15"/>
      <c r="M23" s="130"/>
      <c r="N23" s="15"/>
      <c r="O23" s="130"/>
      <c r="P23" s="15"/>
      <c r="Q23" s="130"/>
      <c r="R23" s="15"/>
      <c r="S23" s="130"/>
      <c r="T23" s="15"/>
      <c r="U23" s="130"/>
      <c r="V23" s="15"/>
      <c r="W23" s="130"/>
      <c r="X23" s="15"/>
      <c r="Y23" s="130"/>
      <c r="Z23" s="15"/>
      <c r="AA23" s="15"/>
      <c r="AB23" s="15"/>
      <c r="AC23" s="15"/>
      <c r="AD23" s="15"/>
      <c r="AE23" s="15"/>
      <c r="AF23" s="15"/>
      <c r="AG23" s="15"/>
      <c r="AH23" s="15"/>
      <c r="AI23" s="5"/>
      <c r="AJ23" s="129"/>
      <c r="AK23" s="129"/>
      <c r="AL23" s="129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</row>
    <row r="24" spans="1:160" s="6" customFormat="1" ht="26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34" ht="26.25" customHeight="1" thickBo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7" ht="26.25" customHeight="1">
      <c r="A26" s="276" t="s">
        <v>281</v>
      </c>
      <c r="B26" s="277"/>
      <c r="C26" s="269" t="s">
        <v>282</v>
      </c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1"/>
      <c r="T26" s="379" t="s">
        <v>379</v>
      </c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</row>
    <row r="27" spans="1:150" s="6" customFormat="1" ht="26.25" customHeight="1">
      <c r="A27" s="278"/>
      <c r="B27" s="279"/>
      <c r="C27" s="128" t="s">
        <v>174</v>
      </c>
      <c r="D27" s="128" t="s">
        <v>191</v>
      </c>
      <c r="E27" s="128" t="s">
        <v>192</v>
      </c>
      <c r="F27" s="128" t="s">
        <v>193</v>
      </c>
      <c r="G27" s="128" t="s">
        <v>194</v>
      </c>
      <c r="H27" s="128" t="s">
        <v>195</v>
      </c>
      <c r="I27" s="128" t="s">
        <v>196</v>
      </c>
      <c r="J27" s="128" t="s">
        <v>181</v>
      </c>
      <c r="K27" s="128" t="s">
        <v>182</v>
      </c>
      <c r="L27" s="128" t="s">
        <v>197</v>
      </c>
      <c r="M27" s="128" t="s">
        <v>198</v>
      </c>
      <c r="N27" s="128" t="s">
        <v>199</v>
      </c>
      <c r="O27" s="128" t="s">
        <v>200</v>
      </c>
      <c r="P27" s="128" t="s">
        <v>201</v>
      </c>
      <c r="Q27" s="128" t="s">
        <v>202</v>
      </c>
      <c r="R27" s="128" t="s">
        <v>203</v>
      </c>
      <c r="S27" s="128" t="s">
        <v>204</v>
      </c>
      <c r="T27" s="128" t="s">
        <v>205</v>
      </c>
      <c r="U27" s="128" t="s">
        <v>174</v>
      </c>
      <c r="V27" s="128" t="s">
        <v>191</v>
      </c>
      <c r="W27" s="128" t="s">
        <v>192</v>
      </c>
      <c r="X27" s="128" t="s">
        <v>193</v>
      </c>
      <c r="Y27" s="128" t="s">
        <v>194</v>
      </c>
      <c r="Z27" s="128" t="s">
        <v>195</v>
      </c>
      <c r="AA27" s="128" t="s">
        <v>196</v>
      </c>
      <c r="AB27" s="128" t="s">
        <v>181</v>
      </c>
      <c r="AC27" s="128" t="s">
        <v>182</v>
      </c>
      <c r="AD27" s="128" t="s">
        <v>197</v>
      </c>
      <c r="AE27" s="128" t="s">
        <v>198</v>
      </c>
      <c r="AF27" s="128" t="s">
        <v>199</v>
      </c>
      <c r="AG27" s="128" t="s">
        <v>200</v>
      </c>
      <c r="AH27" s="128" t="s">
        <v>201</v>
      </c>
      <c r="AI27" s="211" t="s">
        <v>202</v>
      </c>
      <c r="AJ27" s="128" t="s">
        <v>203</v>
      </c>
      <c r="AK27" s="211" t="s">
        <v>204</v>
      </c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</row>
    <row r="28" spans="1:150" s="6" customFormat="1" ht="26.25" customHeight="1">
      <c r="A28" s="208" t="s">
        <v>271</v>
      </c>
      <c r="B28" s="12" t="s">
        <v>16</v>
      </c>
      <c r="C28" s="147">
        <f aca="true" t="shared" si="0" ref="C28:C37">100*(E6-C6)/C6</f>
        <v>8.643790402034167</v>
      </c>
      <c r="D28" s="147">
        <f aca="true" t="shared" si="1" ref="D28:D37">100*(G6-E6)/E6</f>
        <v>7.540581254500338</v>
      </c>
      <c r="E28" s="147">
        <f aca="true" t="shared" si="2" ref="E28:E36">100*(I6-G6)/G6</f>
        <v>10.399793659367743</v>
      </c>
      <c r="F28" s="147">
        <f aca="true" t="shared" si="3" ref="F28:F37">100*(K6-I6)/I6</f>
        <v>10.22507821060738</v>
      </c>
      <c r="G28" s="147">
        <f aca="true" t="shared" si="4" ref="G28:G37">100*(M6-K6)/K6</f>
        <v>3.9390308392679874</v>
      </c>
      <c r="H28" s="147">
        <f aca="true" t="shared" si="5" ref="H28:H36">100*(O6-M6)/M6</f>
        <v>2.4380882542769022</v>
      </c>
      <c r="I28" s="147">
        <f aca="true" t="shared" si="6" ref="I28:I37">100*(Q6-O6)/O6</f>
        <v>3.5293715485305346</v>
      </c>
      <c r="J28" s="147">
        <f aca="true" t="shared" si="7" ref="J28:J37">100*(S6-Q6)/Q6</f>
        <v>3.4662852932779056</v>
      </c>
      <c r="K28" s="147">
        <f aca="true" t="shared" si="8" ref="K28:K41">100*(U6-S6)/S6</f>
        <v>3.409791300223448</v>
      </c>
      <c r="L28" s="147">
        <f aca="true" t="shared" si="9" ref="L28:L36">100*(W6-U6)/U6</f>
        <v>3.2596001757203386</v>
      </c>
      <c r="M28" s="147">
        <f aca="true" t="shared" si="10" ref="M28:M41">100*(Y6-W6)/W6</f>
        <v>5.210797570458747</v>
      </c>
      <c r="N28" s="147">
        <f aca="true" t="shared" si="11" ref="N28:N41">100*(AA6-Y6)/Y6</f>
        <v>5.543001987839037</v>
      </c>
      <c r="O28" s="147">
        <f aca="true" t="shared" si="12" ref="O28:O41">100*(AC6-AA6)/AA6</f>
        <v>8.772481618122397</v>
      </c>
      <c r="P28" s="147">
        <f aca="true" t="shared" si="13" ref="P28:P41">100*(AE6-AC6)/AC6</f>
        <v>6.985983688875736</v>
      </c>
      <c r="Q28" s="147">
        <f aca="true" t="shared" si="14" ref="Q28:Q41">100*(AG6-AE6)/AE6</f>
        <v>3.2521405447125677</v>
      </c>
      <c r="R28" s="147">
        <f aca="true" t="shared" si="15" ref="R28:R41">100*(AI6-AG6)/AG6</f>
        <v>3.5923751733733646</v>
      </c>
      <c r="S28" s="147">
        <f aca="true" t="shared" si="16" ref="S28:S41">100*(AK6-AI6)/AI6</f>
        <v>0.4280798686718628</v>
      </c>
      <c r="T28" s="147">
        <f aca="true" t="shared" si="17" ref="T28:T33">100*C6/C$11</f>
        <v>57.10111726794268</v>
      </c>
      <c r="U28" s="147">
        <f aca="true" t="shared" si="18" ref="U28:U33">100*E6/E$11</f>
        <v>56.574064925657424</v>
      </c>
      <c r="V28" s="147">
        <f aca="true" t="shared" si="19" ref="V28:V33">100*G6/G$11</f>
        <v>56.14023284057407</v>
      </c>
      <c r="W28" s="147">
        <f aca="true" t="shared" si="20" ref="W28:W33">100*I6/I$11</f>
        <v>56.65358673199949</v>
      </c>
      <c r="X28" s="147">
        <f aca="true" t="shared" si="21" ref="X28:X33">100*K6/K$11</f>
        <v>58.59222245452645</v>
      </c>
      <c r="Y28" s="147">
        <f aca="true" t="shared" si="22" ref="Y28:Y33">100*M6/M$11</f>
        <v>58.926859109899475</v>
      </c>
      <c r="Z28" s="147">
        <f aca="true" t="shared" si="23" ref="Z28:Z33">100*O6/O$11</f>
        <v>58.13248141493889</v>
      </c>
      <c r="AA28" s="147">
        <f aca="true" t="shared" si="24" ref="AA28:AA33">100*Q6/Q$11</f>
        <v>57.338985341110224</v>
      </c>
      <c r="AB28" s="147">
        <f aca="true" t="shared" si="25" ref="AB28:AB33">100*S6/S$11</f>
        <v>56.41425799361986</v>
      </c>
      <c r="AC28" s="147">
        <f aca="true" t="shared" si="26" ref="AC28:AC33">100*U6/U$11</f>
        <v>56.31867841640884</v>
      </c>
      <c r="AD28" s="147">
        <f aca="true" t="shared" si="27" ref="AD28:AD33">100*W6/W$11</f>
        <v>54.71415178548527</v>
      </c>
      <c r="AE28" s="147">
        <f aca="true" t="shared" si="28" ref="AE28:AE33">100*Y6/Y$11</f>
        <v>53.56818496453088</v>
      </c>
      <c r="AF28" s="147">
        <f aca="true" t="shared" si="29" ref="AF28:AF33">100*AA6/AA$11</f>
        <v>53.03105652291088</v>
      </c>
      <c r="AG28" s="147">
        <f aca="true" t="shared" si="30" ref="AG28:AG33">100*AC6/AC$11</f>
        <v>53.02160947570558</v>
      </c>
      <c r="AH28" s="147">
        <f aca="true" t="shared" si="31" ref="AH28:AH33">100*AE6/AE$11</f>
        <v>53.59658776600657</v>
      </c>
      <c r="AI28" s="147">
        <f aca="true" t="shared" si="32" ref="AI28:AI33">100*AG6/AG$11</f>
        <v>54.434692799269385</v>
      </c>
      <c r="AJ28" s="147">
        <f aca="true" t="shared" si="33" ref="AJ28:AJ33">100*AI6/AI$11</f>
        <v>55.322655209367554</v>
      </c>
      <c r="AK28" s="147">
        <f aca="true" t="shared" si="34" ref="AK28:AK33">100*AK6/AK$11</f>
        <v>55.0195804260775</v>
      </c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</row>
    <row r="29" spans="1:150" s="6" customFormat="1" ht="26.25" customHeight="1">
      <c r="A29" s="208" t="s">
        <v>1</v>
      </c>
      <c r="B29" s="27" t="s">
        <v>283</v>
      </c>
      <c r="C29" s="147">
        <f t="shared" si="0"/>
        <v>11.76444542838167</v>
      </c>
      <c r="D29" s="147">
        <f t="shared" si="1"/>
        <v>9.36515482510253</v>
      </c>
      <c r="E29" s="147">
        <f t="shared" si="2"/>
        <v>7.845443960498512</v>
      </c>
      <c r="F29" s="147">
        <f t="shared" si="3"/>
        <v>-4.350719041853338</v>
      </c>
      <c r="G29" s="147">
        <f t="shared" si="4"/>
        <v>-0.008193897720089764</v>
      </c>
      <c r="H29" s="147">
        <f t="shared" si="5"/>
        <v>5.7566012271785425</v>
      </c>
      <c r="I29" s="147">
        <f t="shared" si="6"/>
        <v>7.578524903578392</v>
      </c>
      <c r="J29" s="147">
        <f t="shared" si="7"/>
        <v>9.82869423081446</v>
      </c>
      <c r="K29" s="147">
        <f t="shared" si="8"/>
        <v>3.2940338798852737</v>
      </c>
      <c r="L29" s="147">
        <f t="shared" si="9"/>
        <v>12.487480256704947</v>
      </c>
      <c r="M29" s="147">
        <f t="shared" si="10"/>
        <v>11.05548881135555</v>
      </c>
      <c r="N29" s="147">
        <f t="shared" si="11"/>
        <v>5.770140312155132</v>
      </c>
      <c r="O29" s="147">
        <f t="shared" si="12"/>
        <v>7.621439386213335</v>
      </c>
      <c r="P29" s="147">
        <f t="shared" si="13"/>
        <v>1.7634800895498726</v>
      </c>
      <c r="Q29" s="147">
        <f t="shared" si="14"/>
        <v>-3.479002867905337</v>
      </c>
      <c r="R29" s="147">
        <f t="shared" si="15"/>
        <v>-2.064494224425504</v>
      </c>
      <c r="S29" s="147">
        <f t="shared" si="16"/>
        <v>0.455607620487377</v>
      </c>
      <c r="T29" s="147">
        <f t="shared" si="17"/>
        <v>27.478916521243388</v>
      </c>
      <c r="U29" s="147">
        <f t="shared" si="18"/>
        <v>28.007293450424456</v>
      </c>
      <c r="V29" s="147">
        <f t="shared" si="19"/>
        <v>28.264060849211376</v>
      </c>
      <c r="W29" s="147">
        <f t="shared" si="20"/>
        <v>27.862578240069166</v>
      </c>
      <c r="X29" s="147">
        <f t="shared" si="21"/>
        <v>25.005477733639975</v>
      </c>
      <c r="Y29" s="147">
        <f t="shared" si="22"/>
        <v>24.193250811422303</v>
      </c>
      <c r="Z29" s="147">
        <f t="shared" si="23"/>
        <v>24.64029008242147</v>
      </c>
      <c r="AA29" s="147">
        <f t="shared" si="24"/>
        <v>25.25451111295898</v>
      </c>
      <c r="AB29" s="147">
        <f t="shared" si="25"/>
        <v>26.37514195053538</v>
      </c>
      <c r="AC29" s="147">
        <f t="shared" si="26"/>
        <v>26.300981557166853</v>
      </c>
      <c r="AD29" s="147">
        <f t="shared" si="27"/>
        <v>27.83510872966609</v>
      </c>
      <c r="AE29" s="147">
        <f t="shared" si="28"/>
        <v>28.76602793610785</v>
      </c>
      <c r="AF29" s="147">
        <f t="shared" si="29"/>
        <v>28.53887725462946</v>
      </c>
      <c r="AG29" s="147">
        <f t="shared" si="30"/>
        <v>28.23184558376196</v>
      </c>
      <c r="AH29" s="147">
        <f t="shared" si="31"/>
        <v>27.144920294032723</v>
      </c>
      <c r="AI29" s="147">
        <f t="shared" si="32"/>
        <v>25.77210795716714</v>
      </c>
      <c r="AJ29" s="147">
        <f t="shared" si="33"/>
        <v>24.76221905892436</v>
      </c>
      <c r="AK29" s="147">
        <f t="shared" si="34"/>
        <v>24.63331413228285</v>
      </c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</row>
    <row r="30" spans="1:37" ht="26.25" customHeight="1">
      <c r="A30" s="208" t="s">
        <v>2</v>
      </c>
      <c r="B30" s="27" t="s">
        <v>284</v>
      </c>
      <c r="C30" s="147">
        <f t="shared" si="0"/>
        <v>7.970835636995498</v>
      </c>
      <c r="D30" s="147">
        <f t="shared" si="1"/>
        <v>10.630340659189935</v>
      </c>
      <c r="E30" s="147">
        <f t="shared" si="2"/>
        <v>4.711663236546075</v>
      </c>
      <c r="F30" s="147">
        <f t="shared" si="3"/>
        <v>15.055550074000987</v>
      </c>
      <c r="G30" s="147">
        <f t="shared" si="4"/>
        <v>7.681066952065367</v>
      </c>
      <c r="H30" s="147">
        <f t="shared" si="5"/>
        <v>5.525398676070516</v>
      </c>
      <c r="I30" s="147">
        <f t="shared" si="6"/>
        <v>6.595443444555468</v>
      </c>
      <c r="J30" s="147">
        <f t="shared" si="7"/>
        <v>3.1755246993121067</v>
      </c>
      <c r="K30" s="147">
        <f t="shared" si="8"/>
        <v>5.200647782169521</v>
      </c>
      <c r="L30" s="147">
        <f t="shared" si="9"/>
        <v>6.179504105493037</v>
      </c>
      <c r="M30" s="147">
        <f t="shared" si="10"/>
        <v>7.448808333189991</v>
      </c>
      <c r="N30" s="147">
        <f t="shared" si="11"/>
        <v>8.357422518204105</v>
      </c>
      <c r="O30" s="147">
        <f t="shared" si="12"/>
        <v>8.65118360179651</v>
      </c>
      <c r="P30" s="147">
        <f t="shared" si="13"/>
        <v>9.461380968846033</v>
      </c>
      <c r="Q30" s="147">
        <f t="shared" si="14"/>
        <v>6.149191222793054</v>
      </c>
      <c r="R30" s="147">
        <f t="shared" si="15"/>
        <v>3.8105444064759024</v>
      </c>
      <c r="S30" s="147">
        <f t="shared" si="16"/>
        <v>-0.40260955408576227</v>
      </c>
      <c r="T30" s="147">
        <f t="shared" si="17"/>
        <v>11.736759528990797</v>
      </c>
      <c r="U30" s="147">
        <f t="shared" si="18"/>
        <v>11.556399284180916</v>
      </c>
      <c r="V30" s="147">
        <f t="shared" si="19"/>
        <v>11.797262253528954</v>
      </c>
      <c r="W30" s="147">
        <f t="shared" si="20"/>
        <v>11.291749391125698</v>
      </c>
      <c r="X30" s="147">
        <f t="shared" si="21"/>
        <v>12.18992264269287</v>
      </c>
      <c r="Y30" s="147">
        <f t="shared" si="22"/>
        <v>12.70091350250406</v>
      </c>
      <c r="Z30" s="147">
        <f t="shared" si="23"/>
        <v>12.907319585901577</v>
      </c>
      <c r="AA30" s="147">
        <f t="shared" si="24"/>
        <v>13.108176132381416</v>
      </c>
      <c r="AB30" s="147">
        <f t="shared" si="25"/>
        <v>12.860533179801422</v>
      </c>
      <c r="AC30" s="147">
        <f t="shared" si="26"/>
        <v>13.061086368374795</v>
      </c>
      <c r="AD30" s="147">
        <f t="shared" si="27"/>
        <v>13.047784366936332</v>
      </c>
      <c r="AE30" s="147">
        <f t="shared" si="28"/>
        <v>13.046238745834884</v>
      </c>
      <c r="AF30" s="147">
        <f t="shared" si="29"/>
        <v>13.259828072916068</v>
      </c>
      <c r="AG30" s="147">
        <f t="shared" si="30"/>
        <v>13.242681833557775</v>
      </c>
      <c r="AH30" s="147">
        <f t="shared" si="31"/>
        <v>13.696014847466394</v>
      </c>
      <c r="AI30" s="147">
        <f t="shared" si="32"/>
        <v>14.300475522201795</v>
      </c>
      <c r="AJ30" s="147">
        <f t="shared" si="33"/>
        <v>14.564359703087828</v>
      </c>
      <c r="AK30" s="147">
        <f t="shared" si="34"/>
        <v>14.364762665725197</v>
      </c>
    </row>
    <row r="31" spans="1:150" s="6" customFormat="1" ht="26.25" customHeight="1">
      <c r="A31" s="208" t="s">
        <v>3</v>
      </c>
      <c r="B31" s="27" t="s">
        <v>171</v>
      </c>
      <c r="C31" s="147">
        <f t="shared" si="0"/>
        <v>14.523296834196179</v>
      </c>
      <c r="D31" s="147">
        <f t="shared" si="1"/>
        <v>8.115973916870024</v>
      </c>
      <c r="E31" s="147">
        <f t="shared" si="2"/>
        <v>13.701747407565007</v>
      </c>
      <c r="F31" s="147">
        <f t="shared" si="3"/>
        <v>6.074929829557011</v>
      </c>
      <c r="G31" s="147">
        <f t="shared" si="4"/>
        <v>2.477335828565293</v>
      </c>
      <c r="H31" s="147">
        <f t="shared" si="5"/>
        <v>6.39762895548304</v>
      </c>
      <c r="I31" s="147">
        <f t="shared" si="6"/>
        <v>3.6972425436128304</v>
      </c>
      <c r="J31" s="147">
        <f t="shared" si="7"/>
        <v>4.7538937428773</v>
      </c>
      <c r="K31" s="147">
        <f t="shared" si="8"/>
        <v>2.577319587628866</v>
      </c>
      <c r="L31" s="147">
        <f t="shared" si="9"/>
        <v>7.187318502058029</v>
      </c>
      <c r="M31" s="147">
        <f t="shared" si="10"/>
        <v>9.46115472733805</v>
      </c>
      <c r="N31" s="147">
        <f t="shared" si="11"/>
        <v>16.479152878888154</v>
      </c>
      <c r="O31" s="147">
        <f t="shared" si="12"/>
        <v>13.998983739837398</v>
      </c>
      <c r="P31" s="147">
        <f t="shared" si="13"/>
        <v>7.295013878477217</v>
      </c>
      <c r="Q31" s="147">
        <f t="shared" si="14"/>
        <v>1.0189283502273516</v>
      </c>
      <c r="R31" s="147">
        <f t="shared" si="15"/>
        <v>5.955451874116776</v>
      </c>
      <c r="S31" s="147">
        <f t="shared" si="16"/>
        <v>5.655291162107996</v>
      </c>
      <c r="T31" s="147">
        <f t="shared" si="17"/>
        <v>5.058412649855503</v>
      </c>
      <c r="U31" s="147">
        <f t="shared" si="18"/>
        <v>5.2829435021770985</v>
      </c>
      <c r="V31" s="147">
        <f t="shared" si="19"/>
        <v>5.270481297136223</v>
      </c>
      <c r="W31" s="147">
        <f t="shared" si="20"/>
        <v>5.477751855590391</v>
      </c>
      <c r="X31" s="147">
        <f t="shared" si="21"/>
        <v>5.451892117917625</v>
      </c>
      <c r="Y31" s="147">
        <f t="shared" si="22"/>
        <v>5.40592154187635</v>
      </c>
      <c r="Z31" s="147">
        <f t="shared" si="23"/>
        <v>5.539183999021214</v>
      </c>
      <c r="AA31" s="147">
        <f t="shared" si="24"/>
        <v>5.472434397310557</v>
      </c>
      <c r="AB31" s="147">
        <f t="shared" si="25"/>
        <v>5.451182959369936</v>
      </c>
      <c r="AC31" s="147">
        <f t="shared" si="26"/>
        <v>5.398138438989115</v>
      </c>
      <c r="AD31" s="147">
        <f t="shared" si="27"/>
        <v>5.443825570837159</v>
      </c>
      <c r="AE31" s="147">
        <f t="shared" si="28"/>
        <v>5.545122876865351</v>
      </c>
      <c r="AF31" s="147">
        <f t="shared" si="29"/>
        <v>6.058334982154946</v>
      </c>
      <c r="AG31" s="147">
        <f t="shared" si="30"/>
        <v>6.3483060079770235</v>
      </c>
      <c r="AH31" s="147">
        <f t="shared" si="31"/>
        <v>6.435684473839507</v>
      </c>
      <c r="AI31" s="147">
        <f t="shared" si="32"/>
        <v>6.394948801870531</v>
      </c>
      <c r="AJ31" s="147">
        <f t="shared" si="33"/>
        <v>6.64752269447304</v>
      </c>
      <c r="AK31" s="147">
        <f t="shared" si="34"/>
        <v>6.955208904332315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</row>
    <row r="32" spans="1:37" ht="26.25" customHeight="1">
      <c r="A32" s="208" t="s">
        <v>4</v>
      </c>
      <c r="B32" s="27" t="s">
        <v>285</v>
      </c>
      <c r="C32" s="147">
        <f t="shared" si="0"/>
        <v>13.283619817997979</v>
      </c>
      <c r="D32" s="147">
        <f t="shared" si="1"/>
        <v>12.287552530774667</v>
      </c>
      <c r="E32" s="147">
        <f t="shared" si="2"/>
        <v>-4.451362898685126</v>
      </c>
      <c r="F32" s="147">
        <f t="shared" si="3"/>
        <v>2.7522617768380186</v>
      </c>
      <c r="G32" s="147">
        <f t="shared" si="4"/>
        <v>2.300711803798536</v>
      </c>
      <c r="H32" s="147">
        <f t="shared" si="5"/>
        <v>3.18878812860676</v>
      </c>
      <c r="I32" s="147">
        <f t="shared" si="6"/>
        <v>1.070561165793174</v>
      </c>
      <c r="J32" s="147">
        <f t="shared" si="7"/>
        <v>-1.3722452335030195</v>
      </c>
      <c r="K32" s="147">
        <f t="shared" si="8"/>
        <v>1.4939249190523516</v>
      </c>
      <c r="L32" s="147">
        <f t="shared" si="9"/>
        <v>2.5427208692630847</v>
      </c>
      <c r="M32" s="147">
        <f t="shared" si="10"/>
        <v>-4.444923607688517</v>
      </c>
      <c r="N32" s="147">
        <f t="shared" si="11"/>
        <v>2.295219367525225</v>
      </c>
      <c r="O32" s="147">
        <f t="shared" si="12"/>
        <v>3.4506664985976743</v>
      </c>
      <c r="P32" s="147">
        <f t="shared" si="13"/>
        <v>9.43706591933715</v>
      </c>
      <c r="Q32" s="147">
        <f t="shared" si="14"/>
        <v>5.043700940822802</v>
      </c>
      <c r="R32" s="147">
        <f t="shared" si="15"/>
        <v>46.502199374635644</v>
      </c>
      <c r="S32" s="147">
        <f t="shared" si="16"/>
        <v>-24.2407799301825</v>
      </c>
      <c r="T32" s="147">
        <f t="shared" si="17"/>
        <v>1.375205968032371</v>
      </c>
      <c r="U32" s="147">
        <f t="shared" si="18"/>
        <v>1.4207011624398926</v>
      </c>
      <c r="V32" s="147">
        <f t="shared" si="19"/>
        <v>1.472037240450626</v>
      </c>
      <c r="W32" s="147">
        <f t="shared" si="20"/>
        <v>1.285666218784747</v>
      </c>
      <c r="X32" s="147">
        <f t="shared" si="21"/>
        <v>1.2395149487769181</v>
      </c>
      <c r="Y32" s="147">
        <f t="shared" si="22"/>
        <v>1.2269449657021847</v>
      </c>
      <c r="Z32" s="147">
        <f t="shared" si="23"/>
        <v>1.2192750822831444</v>
      </c>
      <c r="AA32" s="147">
        <f t="shared" si="24"/>
        <v>1.1740698613701428</v>
      </c>
      <c r="AB32" s="147">
        <f t="shared" si="25"/>
        <v>1.101116083326597</v>
      </c>
      <c r="AC32" s="147">
        <f t="shared" si="26"/>
        <v>1.0788847809396</v>
      </c>
      <c r="AD32" s="147">
        <f t="shared" si="27"/>
        <v>1.0408704529248511</v>
      </c>
      <c r="AE32" s="147">
        <f t="shared" si="28"/>
        <v>0.9255446872702623</v>
      </c>
      <c r="AF32" s="147">
        <f t="shared" si="29"/>
        <v>0.8880688469545589</v>
      </c>
      <c r="AG32" s="147">
        <f t="shared" si="30"/>
        <v>0.8444686250374607</v>
      </c>
      <c r="AH32" s="147">
        <f t="shared" si="31"/>
        <v>0.8731830762993721</v>
      </c>
      <c r="AI32" s="147">
        <f t="shared" si="32"/>
        <v>0.9022250805088494</v>
      </c>
      <c r="AJ32" s="147">
        <f t="shared" si="33"/>
        <v>1.296756665852778</v>
      </c>
      <c r="AK32" s="147">
        <f t="shared" si="34"/>
        <v>0.9728661284178645</v>
      </c>
    </row>
    <row r="33" spans="1:37" ht="26.25" customHeight="1">
      <c r="A33" s="280" t="s">
        <v>5</v>
      </c>
      <c r="B33" s="273"/>
      <c r="C33" s="207">
        <f t="shared" si="0"/>
        <v>9.655931995207405</v>
      </c>
      <c r="D33" s="207">
        <f t="shared" si="1"/>
        <v>8.371617255530188</v>
      </c>
      <c r="E33" s="207">
        <f t="shared" si="2"/>
        <v>9.399430452785648</v>
      </c>
      <c r="F33" s="207">
        <f t="shared" si="3"/>
        <v>6.578070720777933</v>
      </c>
      <c r="G33" s="207">
        <f t="shared" si="4"/>
        <v>3.348776918252143</v>
      </c>
      <c r="H33" s="207">
        <f t="shared" si="5"/>
        <v>3.8379000366566247</v>
      </c>
      <c r="I33" s="207">
        <f t="shared" si="6"/>
        <v>4.9620817606313485</v>
      </c>
      <c r="J33" s="207">
        <f t="shared" si="7"/>
        <v>5.1622768201850775</v>
      </c>
      <c r="K33" s="207">
        <f t="shared" si="8"/>
        <v>3.585290165073867</v>
      </c>
      <c r="L33" s="207">
        <f t="shared" si="9"/>
        <v>6.287752362563083</v>
      </c>
      <c r="M33" s="207">
        <f t="shared" si="10"/>
        <v>7.461538066925559</v>
      </c>
      <c r="N33" s="207">
        <f t="shared" si="11"/>
        <v>6.612001021586992</v>
      </c>
      <c r="O33" s="207">
        <f t="shared" si="12"/>
        <v>8.791861994890379</v>
      </c>
      <c r="P33" s="207">
        <f t="shared" si="13"/>
        <v>5.8382498395463305</v>
      </c>
      <c r="Q33" s="207">
        <f t="shared" si="14"/>
        <v>1.662416524320115</v>
      </c>
      <c r="R33" s="207">
        <f t="shared" si="15"/>
        <v>1.9296542721689216</v>
      </c>
      <c r="S33" s="207">
        <f t="shared" si="16"/>
        <v>0.9812868961832379</v>
      </c>
      <c r="T33" s="207">
        <f t="shared" si="17"/>
        <v>100</v>
      </c>
      <c r="U33" s="207">
        <f t="shared" si="18"/>
        <v>100</v>
      </c>
      <c r="V33" s="207">
        <f t="shared" si="19"/>
        <v>100</v>
      </c>
      <c r="W33" s="207">
        <f t="shared" si="20"/>
        <v>100</v>
      </c>
      <c r="X33" s="207">
        <f t="shared" si="21"/>
        <v>100</v>
      </c>
      <c r="Y33" s="207">
        <f t="shared" si="22"/>
        <v>100</v>
      </c>
      <c r="Z33" s="207">
        <f t="shared" si="23"/>
        <v>100</v>
      </c>
      <c r="AA33" s="207">
        <f t="shared" si="24"/>
        <v>100</v>
      </c>
      <c r="AB33" s="207">
        <f t="shared" si="25"/>
        <v>100</v>
      </c>
      <c r="AC33" s="207">
        <f t="shared" si="26"/>
        <v>100</v>
      </c>
      <c r="AD33" s="207">
        <f t="shared" si="27"/>
        <v>100</v>
      </c>
      <c r="AE33" s="207">
        <f t="shared" si="28"/>
        <v>100</v>
      </c>
      <c r="AF33" s="207">
        <f t="shared" si="29"/>
        <v>100</v>
      </c>
      <c r="AG33" s="207">
        <f t="shared" si="30"/>
        <v>100</v>
      </c>
      <c r="AH33" s="207">
        <f t="shared" si="31"/>
        <v>100</v>
      </c>
      <c r="AI33" s="207">
        <f t="shared" si="32"/>
        <v>100</v>
      </c>
      <c r="AJ33" s="207">
        <f t="shared" si="33"/>
        <v>100</v>
      </c>
      <c r="AK33" s="207">
        <f t="shared" si="34"/>
        <v>100</v>
      </c>
    </row>
    <row r="34" spans="1:150" s="6" customFormat="1" ht="26.25" customHeight="1">
      <c r="A34" s="208" t="s">
        <v>272</v>
      </c>
      <c r="B34" s="27" t="s">
        <v>277</v>
      </c>
      <c r="C34" s="147">
        <f t="shared" si="0"/>
        <v>10.74108006764136</v>
      </c>
      <c r="D34" s="147">
        <f t="shared" si="1"/>
        <v>6.237650448109124</v>
      </c>
      <c r="E34" s="147">
        <f t="shared" si="2"/>
        <v>7.593638323288905</v>
      </c>
      <c r="F34" s="147">
        <f t="shared" si="3"/>
        <v>6.873906420429569</v>
      </c>
      <c r="G34" s="147">
        <f t="shared" si="4"/>
        <v>6.338863684514286</v>
      </c>
      <c r="H34" s="147">
        <f t="shared" si="5"/>
        <v>4.7634718053390515</v>
      </c>
      <c r="I34" s="147">
        <f t="shared" si="6"/>
        <v>4.4605167639071865</v>
      </c>
      <c r="J34" s="147">
        <f t="shared" si="7"/>
        <v>6.491425873797501</v>
      </c>
      <c r="K34" s="147">
        <f t="shared" si="8"/>
        <v>3.795297629714868</v>
      </c>
      <c r="L34" s="147">
        <f t="shared" si="9"/>
        <v>4.43518180377653</v>
      </c>
      <c r="M34" s="147">
        <f t="shared" si="10"/>
        <v>4.7565596843172315</v>
      </c>
      <c r="N34" s="147">
        <f t="shared" si="11"/>
        <v>5.788642517775267</v>
      </c>
      <c r="O34" s="147">
        <f t="shared" si="12"/>
        <v>6.3665945783076365</v>
      </c>
      <c r="P34" s="147">
        <f t="shared" si="13"/>
        <v>5.661878077834792</v>
      </c>
      <c r="Q34" s="147">
        <f t="shared" si="14"/>
        <v>2.8369128771008754</v>
      </c>
      <c r="R34" s="147">
        <f t="shared" si="15"/>
        <v>0.8126246174435549</v>
      </c>
      <c r="S34" s="147">
        <f t="shared" si="16"/>
        <v>2.3151207468832484</v>
      </c>
      <c r="T34" s="147">
        <f>100*C12/C$19</f>
        <v>58.62163064109071</v>
      </c>
      <c r="U34" s="147">
        <f>100*E12/E$19</f>
        <v>59.20171525970355</v>
      </c>
      <c r="V34" s="147">
        <f>100*G12/G$19</f>
        <v>58.035993316766636</v>
      </c>
      <c r="W34" s="147">
        <f>100*I12/I$19</f>
        <v>57.07802726954693</v>
      </c>
      <c r="X34" s="147">
        <f>100*K12/K$19</f>
        <v>57.236438537972596</v>
      </c>
      <c r="Y34" s="147">
        <f>100*M12/M$19</f>
        <v>58.89242777714391</v>
      </c>
      <c r="Z34" s="147">
        <f>100*O12/O$19</f>
        <v>59.41737260480751</v>
      </c>
      <c r="AA34" s="147">
        <f>100*Q12/Q$19</f>
        <v>59.1334446015134</v>
      </c>
      <c r="AB34" s="147">
        <f aca="true" t="shared" si="35" ref="AB34:AB41">100*S12/S$19</f>
        <v>59.88083391549085</v>
      </c>
      <c r="AC34" s="147">
        <f aca="true" t="shared" si="36" ref="AC34:AC41">100*U12/U$19</f>
        <v>60.00223553623392</v>
      </c>
      <c r="AD34" s="147">
        <f aca="true" t="shared" si="37" ref="AD34:AD41">100*W12/W$19</f>
        <v>58.95641066417692</v>
      </c>
      <c r="AE34" s="147">
        <f aca="true" t="shared" si="38" ref="AE34:AE41">100*Y12/Y$19</f>
        <v>57.47238373480747</v>
      </c>
      <c r="AF34" s="147">
        <f aca="true" t="shared" si="39" ref="AF34:AF41">100*AA12/AA$19</f>
        <v>57.02852773896323</v>
      </c>
      <c r="AG34" s="147">
        <f aca="true" t="shared" si="40" ref="AG34:AG41">100*AC12/AC$19</f>
        <v>55.75720626688943</v>
      </c>
      <c r="AH34" s="147">
        <f aca="true" t="shared" si="41" ref="AH34:AH41">100*AE12/AE$19</f>
        <v>55.66429092945412</v>
      </c>
      <c r="AI34" s="147">
        <f aca="true" t="shared" si="42" ref="AI34:AI41">100*AG12/AG$19</f>
        <v>56.307375256110184</v>
      </c>
      <c r="AJ34" s="147">
        <f aca="true" t="shared" si="43" ref="AJ34:AJ41">100*AI12/AI$19</f>
        <v>55.69031235729098</v>
      </c>
      <c r="AK34" s="147">
        <f aca="true" t="shared" si="44" ref="AK34:AK41">100*AK12/AK$19</f>
        <v>56.425910269155374</v>
      </c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</row>
    <row r="35" spans="1:37" ht="26.25" customHeight="1">
      <c r="A35" s="208" t="s">
        <v>7</v>
      </c>
      <c r="B35" s="27" t="s">
        <v>278</v>
      </c>
      <c r="C35" s="147">
        <f t="shared" si="0"/>
        <v>5.95698660988037</v>
      </c>
      <c r="D35" s="147">
        <f t="shared" si="1"/>
        <v>9.246496064649186</v>
      </c>
      <c r="E35" s="147">
        <f t="shared" si="2"/>
        <v>13.312496689092546</v>
      </c>
      <c r="F35" s="147">
        <f t="shared" si="3"/>
        <v>0.8576650091376599</v>
      </c>
      <c r="G35" s="147">
        <f t="shared" si="4"/>
        <v>2.6446643181013703</v>
      </c>
      <c r="H35" s="147">
        <f t="shared" si="5"/>
        <v>5.338610089332633</v>
      </c>
      <c r="I35" s="147">
        <f t="shared" si="6"/>
        <v>4.886432724835144</v>
      </c>
      <c r="J35" s="147">
        <f t="shared" si="7"/>
        <v>1.4673424343987576</v>
      </c>
      <c r="K35" s="147">
        <f t="shared" si="8"/>
        <v>4.199945070035705</v>
      </c>
      <c r="L35" s="147">
        <f t="shared" si="9"/>
        <v>0.37006578947368424</v>
      </c>
      <c r="M35" s="147">
        <f t="shared" si="10"/>
        <v>4.6366033256651855</v>
      </c>
      <c r="N35" s="147">
        <f t="shared" si="11"/>
        <v>4.5737002198508225</v>
      </c>
      <c r="O35" s="147">
        <f t="shared" si="12"/>
        <v>7.070881612251886</v>
      </c>
      <c r="P35" s="147">
        <f t="shared" si="13"/>
        <v>3.9001326941698244</v>
      </c>
      <c r="Q35" s="147">
        <f t="shared" si="14"/>
        <v>5.292330880703228</v>
      </c>
      <c r="R35" s="147">
        <f t="shared" si="15"/>
        <v>4.098586816663161</v>
      </c>
      <c r="S35" s="147">
        <f t="shared" si="16"/>
        <v>1.023471615720524</v>
      </c>
      <c r="T35" s="147">
        <f>100*C13/C$19</f>
        <v>10.393187469727623</v>
      </c>
      <c r="U35" s="147">
        <f>100*E13/E$19</f>
        <v>10.042596179552778</v>
      </c>
      <c r="V35" s="147">
        <f>100*G13/G$19</f>
        <v>10.123674920274603</v>
      </c>
      <c r="W35" s="147">
        <f>100*I13/I$19</f>
        <v>10.485784762656007</v>
      </c>
      <c r="X35" s="147">
        <f>100*K13/K$19</f>
        <v>9.922973061688037</v>
      </c>
      <c r="Y35" s="147">
        <f>100*M13/M$19</f>
        <v>9.85537221848643</v>
      </c>
      <c r="Z35" s="147">
        <f>100*O13/O$19</f>
        <v>9.997806302341411</v>
      </c>
      <c r="AA35" s="147">
        <f>100*Q13/Q$19</f>
        <v>9.990600610589087</v>
      </c>
      <c r="AB35" s="147">
        <f t="shared" si="35"/>
        <v>9.63957536801239</v>
      </c>
      <c r="AC35" s="147">
        <f t="shared" si="36"/>
        <v>9.696774727808128</v>
      </c>
      <c r="AD35" s="147">
        <f t="shared" si="37"/>
        <v>9.156896215622803</v>
      </c>
      <c r="AE35" s="147">
        <f t="shared" si="38"/>
        <v>8.916180935468164</v>
      </c>
      <c r="AF35" s="147">
        <f t="shared" si="39"/>
        <v>8.74571364684172</v>
      </c>
      <c r="AG35" s="147">
        <f t="shared" si="40"/>
        <v>8.607365048496238</v>
      </c>
      <c r="AH35" s="147">
        <f t="shared" si="41"/>
        <v>8.449746401151865</v>
      </c>
      <c r="AI35" s="147">
        <f t="shared" si="42"/>
        <v>8.751449398365198</v>
      </c>
      <c r="AJ35" s="147">
        <f t="shared" si="43"/>
        <v>8.937669037263664</v>
      </c>
      <c r="AK35" s="147">
        <f t="shared" si="44"/>
        <v>8.941402729646112</v>
      </c>
    </row>
    <row r="36" spans="1:37" ht="26.25" customHeight="1">
      <c r="A36" s="208" t="s">
        <v>8</v>
      </c>
      <c r="B36" s="27" t="s">
        <v>9</v>
      </c>
      <c r="C36" s="147">
        <f t="shared" si="0"/>
        <v>14.514947494024401</v>
      </c>
      <c r="D36" s="147">
        <f t="shared" si="1"/>
        <v>12.920649000136843</v>
      </c>
      <c r="E36" s="147">
        <f t="shared" si="2"/>
        <v>4.851066066482601</v>
      </c>
      <c r="F36" s="147">
        <f t="shared" si="3"/>
        <v>3.48908130328104</v>
      </c>
      <c r="G36" s="147">
        <f t="shared" si="4"/>
        <v>2.251400060819557</v>
      </c>
      <c r="H36" s="147">
        <f t="shared" si="5"/>
        <v>-3.6887068799890512</v>
      </c>
      <c r="I36" s="147">
        <f t="shared" si="6"/>
        <v>1.997177144434288</v>
      </c>
      <c r="J36" s="147">
        <f t="shared" si="7"/>
        <v>6.227193569993302</v>
      </c>
      <c r="K36" s="147">
        <f t="shared" si="8"/>
        <v>-0.33796309140388353</v>
      </c>
      <c r="L36" s="147">
        <f t="shared" si="9"/>
        <v>13.671033751483602</v>
      </c>
      <c r="M36" s="147">
        <f t="shared" si="10"/>
        <v>6.81784028256279</v>
      </c>
      <c r="N36" s="147">
        <f t="shared" si="11"/>
        <v>10.028168074723034</v>
      </c>
      <c r="O36" s="147">
        <f t="shared" si="12"/>
        <v>9.796964843672306</v>
      </c>
      <c r="P36" s="147">
        <f t="shared" si="13"/>
        <v>6.595725226134467</v>
      </c>
      <c r="Q36" s="147">
        <f t="shared" si="14"/>
        <v>1.4520994911501561</v>
      </c>
      <c r="R36" s="147">
        <f t="shared" si="15"/>
        <v>1.2479340688792604</v>
      </c>
      <c r="S36" s="147">
        <f t="shared" si="16"/>
        <v>-6.300868892483122</v>
      </c>
      <c r="T36" s="147">
        <f>100*C14/C$19</f>
        <v>30.686861383224528</v>
      </c>
      <c r="U36" s="147">
        <f>100*E14/E$19</f>
        <v>32.046624376934446</v>
      </c>
      <c r="V36" s="147">
        <f>100*G14/G$19</f>
        <v>33.39183844009784</v>
      </c>
      <c r="W36" s="147">
        <f>100*I14/I$19</f>
        <v>32.00354740306476</v>
      </c>
      <c r="X36" s="147">
        <f>100*K14/K$19</f>
        <v>31.07596442568914</v>
      </c>
      <c r="Y36" s="147">
        <f>100*M14/M$19</f>
        <v>30.746006815057214</v>
      </c>
      <c r="Z36" s="147">
        <f>100*O14/O$19</f>
        <v>28.517407166260853</v>
      </c>
      <c r="AA36" s="147">
        <f>100*Q14/Q$19</f>
        <v>27.711864910134114</v>
      </c>
      <c r="AB36" s="147">
        <f t="shared" si="35"/>
        <v>27.992486726279125</v>
      </c>
      <c r="AC36" s="147">
        <f t="shared" si="36"/>
        <v>26.932281995175195</v>
      </c>
      <c r="AD36" s="147">
        <f t="shared" si="37"/>
        <v>28.8031336407894</v>
      </c>
      <c r="AE36" s="147">
        <f t="shared" si="38"/>
        <v>28.630602020259882</v>
      </c>
      <c r="AF36" s="147">
        <f t="shared" si="39"/>
        <v>29.548012052862667</v>
      </c>
      <c r="AG36" s="147">
        <f t="shared" si="40"/>
        <v>29.820999301592447</v>
      </c>
      <c r="AH36" s="147">
        <f t="shared" si="41"/>
        <v>30.034425666906152</v>
      </c>
      <c r="AI36" s="147">
        <f t="shared" si="42"/>
        <v>29.972291089397697</v>
      </c>
      <c r="AJ36" s="147">
        <f t="shared" si="43"/>
        <v>29.77183209127373</v>
      </c>
      <c r="AK36" s="147">
        <f t="shared" si="44"/>
        <v>27.624868767013833</v>
      </c>
    </row>
    <row r="37" spans="1:37" ht="26.25" customHeight="1">
      <c r="A37" s="208" t="s">
        <v>10</v>
      </c>
      <c r="B37" s="27" t="s">
        <v>172</v>
      </c>
      <c r="C37" s="147">
        <f t="shared" si="0"/>
        <v>184.16988416988417</v>
      </c>
      <c r="D37" s="147">
        <f t="shared" si="1"/>
        <v>-497.63198757763973</v>
      </c>
      <c r="E37" s="147">
        <v>141.7</v>
      </c>
      <c r="F37" s="147">
        <f t="shared" si="3"/>
        <v>-61.79261862917399</v>
      </c>
      <c r="G37" s="147">
        <f t="shared" si="4"/>
        <v>-110.27292241643667</v>
      </c>
      <c r="H37" s="147">
        <v>2201.8</v>
      </c>
      <c r="I37" s="147">
        <f t="shared" si="6"/>
        <v>108.03209999289822</v>
      </c>
      <c r="J37" s="147">
        <f t="shared" si="7"/>
        <v>104.78271259345236</v>
      </c>
      <c r="K37" s="147">
        <f t="shared" si="8"/>
        <v>-14.734859219497558</v>
      </c>
      <c r="L37" s="148" t="s">
        <v>378</v>
      </c>
      <c r="M37" s="147">
        <f t="shared" si="10"/>
        <v>71.92347466390899</v>
      </c>
      <c r="N37" s="147">
        <f t="shared" si="11"/>
        <v>-29.17669172932331</v>
      </c>
      <c r="O37" s="147">
        <f t="shared" si="12"/>
        <v>126.31243696586867</v>
      </c>
      <c r="P37" s="147">
        <f t="shared" si="13"/>
        <v>6.147531370939369</v>
      </c>
      <c r="Q37" s="147">
        <f t="shared" si="14"/>
        <v>-24.89614636733251</v>
      </c>
      <c r="R37" s="147">
        <f t="shared" si="15"/>
        <v>-46.27379446291447</v>
      </c>
      <c r="S37" s="147">
        <f t="shared" si="16"/>
        <v>-192.53600569519742</v>
      </c>
      <c r="T37" s="147">
        <f>100*C15/C$19</f>
        <v>0.2100815992621072</v>
      </c>
      <c r="U37" s="147">
        <f>100*E15/E$19</f>
        <v>0.5444195411955038</v>
      </c>
      <c r="V37" s="147">
        <f>100*G15/G$19</f>
        <v>-1.9975593619628074</v>
      </c>
      <c r="W37" s="147">
        <f>100*I15/I$19</f>
        <v>0.7607307828574866</v>
      </c>
      <c r="X37" s="147">
        <f>100*K15/K$19</f>
        <v>0.27271575466621173</v>
      </c>
      <c r="Y37" s="264">
        <f>100*M15/M$19</f>
        <v>-0.027108099819306307</v>
      </c>
      <c r="Z37" s="147">
        <f>100*O15/O$19</f>
        <v>0.5486582012536417</v>
      </c>
      <c r="AA37" s="147">
        <f>100*Q15/Q$19</f>
        <v>1.0874262006866158</v>
      </c>
      <c r="AB37" s="147">
        <f t="shared" si="35"/>
        <v>2.1175472218290183</v>
      </c>
      <c r="AC37" s="147">
        <f t="shared" si="36"/>
        <v>1.7430366965317496</v>
      </c>
      <c r="AD37" s="147">
        <f t="shared" si="37"/>
        <v>0.49606787973303645</v>
      </c>
      <c r="AE37" s="147">
        <f t="shared" si="38"/>
        <v>0.7936394275293825</v>
      </c>
      <c r="AF37" s="147">
        <f t="shared" si="39"/>
        <v>0.5272217882890661</v>
      </c>
      <c r="AG37" s="147">
        <f t="shared" si="40"/>
        <v>1.096744237494582</v>
      </c>
      <c r="AH37" s="147">
        <f t="shared" si="41"/>
        <v>1.0999491538441346</v>
      </c>
      <c r="AI37" s="147">
        <f t="shared" si="42"/>
        <v>0.8125954809850888</v>
      </c>
      <c r="AJ37" s="147">
        <f t="shared" si="43"/>
        <v>0.4283117817052396</v>
      </c>
      <c r="AK37" s="147">
        <f t="shared" si="44"/>
        <v>-0.39249115048358774</v>
      </c>
    </row>
    <row r="38" spans="1:37" ht="26.25" customHeight="1">
      <c r="A38" s="208" t="s">
        <v>273</v>
      </c>
      <c r="B38" s="27" t="s">
        <v>11</v>
      </c>
      <c r="C38" s="148" t="s">
        <v>377</v>
      </c>
      <c r="D38" s="148" t="s">
        <v>377</v>
      </c>
      <c r="E38" s="148" t="s">
        <v>377</v>
      </c>
      <c r="F38" s="148" t="s">
        <v>377</v>
      </c>
      <c r="G38" s="148" t="s">
        <v>377</v>
      </c>
      <c r="H38" s="148" t="s">
        <v>377</v>
      </c>
      <c r="I38" s="148" t="s">
        <v>377</v>
      </c>
      <c r="J38" s="148" t="s">
        <v>377</v>
      </c>
      <c r="K38" s="147">
        <f t="shared" si="8"/>
        <v>2.17223217472745</v>
      </c>
      <c r="L38" s="147">
        <f>100*(W16-U16)/U16</f>
        <v>8.612619400680318</v>
      </c>
      <c r="M38" s="147">
        <f t="shared" si="10"/>
        <v>12.407839119772845</v>
      </c>
      <c r="N38" s="147">
        <f t="shared" si="11"/>
        <v>9.147083148695996</v>
      </c>
      <c r="O38" s="147">
        <f t="shared" si="12"/>
        <v>14.914205196629272</v>
      </c>
      <c r="P38" s="147">
        <f t="shared" si="13"/>
        <v>4.215975643683743</v>
      </c>
      <c r="Q38" s="147">
        <f t="shared" si="14"/>
        <v>-1.7660697074267229</v>
      </c>
      <c r="R38" s="147">
        <f t="shared" si="15"/>
        <v>-0.20143832623508032</v>
      </c>
      <c r="S38" s="147">
        <f t="shared" si="16"/>
        <v>-0.9445796221681512</v>
      </c>
      <c r="T38" s="148" t="s">
        <v>266</v>
      </c>
      <c r="U38" s="148" t="s">
        <v>266</v>
      </c>
      <c r="V38" s="148" t="s">
        <v>266</v>
      </c>
      <c r="W38" s="148" t="s">
        <v>266</v>
      </c>
      <c r="X38" s="148" t="s">
        <v>266</v>
      </c>
      <c r="Y38" s="148" t="s">
        <v>266</v>
      </c>
      <c r="Z38" s="148" t="s">
        <v>266</v>
      </c>
      <c r="AA38" s="148" t="s">
        <v>266</v>
      </c>
      <c r="AB38" s="147">
        <f t="shared" si="35"/>
        <v>63.09462580656321</v>
      </c>
      <c r="AC38" s="147">
        <f t="shared" si="36"/>
        <v>62.23392092267669</v>
      </c>
      <c r="AD38" s="147">
        <f t="shared" si="37"/>
        <v>63.595183986292724</v>
      </c>
      <c r="AE38" s="147">
        <f t="shared" si="38"/>
        <v>66.52237943841358</v>
      </c>
      <c r="AF38" s="147">
        <f t="shared" si="39"/>
        <v>68.10418724195475</v>
      </c>
      <c r="AG38" s="147">
        <f t="shared" si="40"/>
        <v>71.93680119050835</v>
      </c>
      <c r="AH38" s="147">
        <f t="shared" si="41"/>
        <v>70.83416375573235</v>
      </c>
      <c r="AI38" s="147">
        <f t="shared" si="42"/>
        <v>68.44533646363534</v>
      </c>
      <c r="AJ38" s="147">
        <f t="shared" si="43"/>
        <v>67.01431669834264</v>
      </c>
      <c r="AK38" s="147">
        <f t="shared" si="44"/>
        <v>65.7362518930068</v>
      </c>
    </row>
    <row r="39" spans="1:150" ht="26.25" customHeight="1">
      <c r="A39" s="208" t="s">
        <v>12</v>
      </c>
      <c r="B39" s="27" t="s">
        <v>13</v>
      </c>
      <c r="C39" s="148" t="s">
        <v>377</v>
      </c>
      <c r="D39" s="148" t="s">
        <v>377</v>
      </c>
      <c r="E39" s="148" t="s">
        <v>377</v>
      </c>
      <c r="F39" s="148" t="s">
        <v>377</v>
      </c>
      <c r="G39" s="148" t="s">
        <v>377</v>
      </c>
      <c r="H39" s="148" t="s">
        <v>377</v>
      </c>
      <c r="I39" s="148" t="s">
        <v>377</v>
      </c>
      <c r="J39" s="148" t="s">
        <v>377</v>
      </c>
      <c r="K39" s="147">
        <f t="shared" si="8"/>
        <v>1.2016446621759975</v>
      </c>
      <c r="L39" s="147">
        <f>100*(W17-U17)/U17</f>
        <v>5.69717007963595</v>
      </c>
      <c r="M39" s="147">
        <f t="shared" si="10"/>
        <v>7.699460941773995</v>
      </c>
      <c r="N39" s="147">
        <f t="shared" si="11"/>
        <v>7.243452078047812</v>
      </c>
      <c r="O39" s="147">
        <f t="shared" si="12"/>
        <v>10.89995657473129</v>
      </c>
      <c r="P39" s="147">
        <f t="shared" si="13"/>
        <v>4.379963430151396</v>
      </c>
      <c r="Q39" s="147">
        <f t="shared" si="14"/>
        <v>-1.1370383949312373</v>
      </c>
      <c r="R39" s="147">
        <f t="shared" si="15"/>
        <v>0.1152211261433704</v>
      </c>
      <c r="S39" s="147">
        <f t="shared" si="16"/>
        <v>-2.546525066795448</v>
      </c>
      <c r="T39" s="148" t="s">
        <v>266</v>
      </c>
      <c r="U39" s="148" t="s">
        <v>266</v>
      </c>
      <c r="V39" s="148" t="s">
        <v>266</v>
      </c>
      <c r="W39" s="148" t="s">
        <v>266</v>
      </c>
      <c r="X39" s="148" t="s">
        <v>266</v>
      </c>
      <c r="Y39" s="148" t="s">
        <v>266</v>
      </c>
      <c r="Z39" s="148" t="s">
        <v>266</v>
      </c>
      <c r="AA39" s="148" t="s">
        <v>266</v>
      </c>
      <c r="AB39" s="147">
        <f t="shared" si="35"/>
        <v>66.71694577869025</v>
      </c>
      <c r="AC39" s="147">
        <f t="shared" si="36"/>
        <v>65.18169354819472</v>
      </c>
      <c r="AD39" s="147">
        <f t="shared" si="37"/>
        <v>64.81951491025121</v>
      </c>
      <c r="AE39" s="147">
        <f t="shared" si="38"/>
        <v>64.96302714366186</v>
      </c>
      <c r="AF39" s="147">
        <f t="shared" si="39"/>
        <v>65.34779594762092</v>
      </c>
      <c r="AG39" s="147">
        <f t="shared" si="40"/>
        <v>66.61406101483891</v>
      </c>
      <c r="AH39" s="147">
        <f t="shared" si="41"/>
        <v>65.69622289865865</v>
      </c>
      <c r="AI39" s="147">
        <f t="shared" si="42"/>
        <v>63.88716090055155</v>
      </c>
      <c r="AJ39" s="147">
        <f t="shared" si="43"/>
        <v>62.74991597245726</v>
      </c>
      <c r="AK39" s="147">
        <f t="shared" si="44"/>
        <v>60.5577285776667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</row>
    <row r="40" spans="1:37" ht="26.25" customHeight="1">
      <c r="A40" s="208" t="s">
        <v>14</v>
      </c>
      <c r="B40" s="27" t="s">
        <v>279</v>
      </c>
      <c r="C40" s="147">
        <v>-2380.2</v>
      </c>
      <c r="D40" s="147">
        <f>100*(G18-E18)/E18</f>
        <v>-126.33503181046147</v>
      </c>
      <c r="E40" s="147">
        <f>100*(I18-G18)/G18</f>
        <v>-180.47660690861392</v>
      </c>
      <c r="F40" s="147">
        <v>584.6</v>
      </c>
      <c r="G40" s="147">
        <f>100*(M18-K18)/K18</f>
        <v>-63.05566455518807</v>
      </c>
      <c r="H40" s="147">
        <f>100*(O18-M18)/M18</f>
        <v>195.71352704650633</v>
      </c>
      <c r="I40" s="147">
        <f>100*(Q18-O18)/O18</f>
        <v>43.51942121196572</v>
      </c>
      <c r="J40" s="147">
        <f>100*(S18-Q18)/Q18</f>
        <v>102.14690477467332</v>
      </c>
      <c r="K40" s="147">
        <f t="shared" si="8"/>
        <v>18.678315927239286</v>
      </c>
      <c r="L40" s="147">
        <f>100*(W18-U18)/U18</f>
        <v>-11.413136619350993</v>
      </c>
      <c r="M40" s="147">
        <f t="shared" si="10"/>
        <v>-25.91682928470493</v>
      </c>
      <c r="N40" s="147">
        <f t="shared" si="11"/>
        <v>-43.438621190789775</v>
      </c>
      <c r="O40" s="147">
        <f t="shared" si="12"/>
        <v>-147.2168135375474</v>
      </c>
      <c r="P40" s="147">
        <v>32.4</v>
      </c>
      <c r="Q40" s="147">
        <v>-5.8</v>
      </c>
      <c r="R40" s="147">
        <v>330.2</v>
      </c>
      <c r="S40" s="147">
        <f t="shared" si="16"/>
        <v>147.23701214784182</v>
      </c>
      <c r="T40" s="147">
        <f>100*C18/C$19</f>
        <v>0.0882389066950329</v>
      </c>
      <c r="U40" s="147">
        <f>100*E18/E$19</f>
        <v>-1.835355357386279</v>
      </c>
      <c r="V40" s="147">
        <f>100*G18/G$19</f>
        <v>0.44600393056808946</v>
      </c>
      <c r="W40" s="147">
        <f>100*I18/I$19</f>
        <v>-0.32809021812517963</v>
      </c>
      <c r="X40" s="147">
        <f>100*K18/K$19</f>
        <v>1.4918664052408925</v>
      </c>
      <c r="Y40" s="147">
        <f>100*M18/M$19</f>
        <v>0.5333012891317559</v>
      </c>
      <c r="Z40" s="147">
        <f>100*O18/O$19</f>
        <v>1.5187557253365844</v>
      </c>
      <c r="AA40" s="147">
        <f>100*Q18/Q$19</f>
        <v>2.076663677076775</v>
      </c>
      <c r="AB40" s="147">
        <f t="shared" si="35"/>
        <v>3.9918414404136042</v>
      </c>
      <c r="AC40" s="147">
        <f t="shared" si="36"/>
        <v>4.57347774806529</v>
      </c>
      <c r="AD40" s="147">
        <f t="shared" si="37"/>
        <v>3.811822523636326</v>
      </c>
      <c r="AE40" s="147">
        <f t="shared" si="38"/>
        <v>2.62784158718338</v>
      </c>
      <c r="AF40" s="147">
        <f t="shared" si="39"/>
        <v>1.394161464366283</v>
      </c>
      <c r="AG40" s="147">
        <f t="shared" si="40"/>
        <v>-0.6050807541772617</v>
      </c>
      <c r="AH40" s="147">
        <f t="shared" si="41"/>
        <v>-0.3863530084299621</v>
      </c>
      <c r="AI40" s="147">
        <f t="shared" si="42"/>
        <v>-0.4018867879419619</v>
      </c>
      <c r="AJ40" s="147">
        <f t="shared" si="43"/>
        <v>0.9074740065810043</v>
      </c>
      <c r="AK40" s="147">
        <f t="shared" si="44"/>
        <v>2.2218092964053775</v>
      </c>
    </row>
    <row r="41" spans="1:37" ht="26.25" customHeight="1">
      <c r="A41" s="272" t="s">
        <v>15</v>
      </c>
      <c r="B41" s="273"/>
      <c r="C41" s="265">
        <f>100*(E19-C19)/C19</f>
        <v>9.655989932769254</v>
      </c>
      <c r="D41" s="242">
        <f>100*(G19-E19)/E19</f>
        <v>8.371559996576243</v>
      </c>
      <c r="E41" s="242">
        <f>100*(I19-G19)/G19</f>
        <v>9.399430452785648</v>
      </c>
      <c r="F41" s="242">
        <f>100*(K19-I19)/I19</f>
        <v>6.578115286143068</v>
      </c>
      <c r="G41" s="242">
        <f>100*(M19-K19)/K19</f>
        <v>3.348733703226551</v>
      </c>
      <c r="H41" s="242">
        <f>100*(O19-M19)/M19</f>
        <v>3.8379000366566247</v>
      </c>
      <c r="I41" s="242">
        <f>100*(Q19-O19)/O19</f>
        <v>4.9620817606313485</v>
      </c>
      <c r="J41" s="242">
        <f>100*(S19-Q19)/Q19</f>
        <v>5.1622768201850775</v>
      </c>
      <c r="K41" s="242">
        <f t="shared" si="8"/>
        <v>3.585290165073867</v>
      </c>
      <c r="L41" s="242">
        <f>100*(W19-U19)/U19</f>
        <v>6.287752362563083</v>
      </c>
      <c r="M41" s="242">
        <f t="shared" si="10"/>
        <v>7.461538066925559</v>
      </c>
      <c r="N41" s="242">
        <f t="shared" si="11"/>
        <v>6.612001021586992</v>
      </c>
      <c r="O41" s="242">
        <f t="shared" si="12"/>
        <v>8.791861994890379</v>
      </c>
      <c r="P41" s="242">
        <f t="shared" si="13"/>
        <v>5.8382498395463305</v>
      </c>
      <c r="Q41" s="242">
        <f t="shared" si="14"/>
        <v>1.662416524320115</v>
      </c>
      <c r="R41" s="242">
        <f t="shared" si="15"/>
        <v>1.9296542721689216</v>
      </c>
      <c r="S41" s="242">
        <f t="shared" si="16"/>
        <v>0.9812868961832379</v>
      </c>
      <c r="T41" s="242">
        <f>100*C19/C$19</f>
        <v>100</v>
      </c>
      <c r="U41" s="242">
        <f>100*E19/E$19</f>
        <v>100</v>
      </c>
      <c r="V41" s="242">
        <f>100*G19/G$19</f>
        <v>100</v>
      </c>
      <c r="W41" s="242">
        <f>100*I19/I$19</f>
        <v>100</v>
      </c>
      <c r="X41" s="242">
        <f>100*K19/K$19</f>
        <v>100</v>
      </c>
      <c r="Y41" s="242">
        <f>100*M19/M$19</f>
        <v>100</v>
      </c>
      <c r="Z41" s="242">
        <f>100*O19/O$19</f>
        <v>100</v>
      </c>
      <c r="AA41" s="242">
        <f>100*Q19/Q$19</f>
        <v>100</v>
      </c>
      <c r="AB41" s="242">
        <f t="shared" si="35"/>
        <v>100</v>
      </c>
      <c r="AC41" s="242">
        <f t="shared" si="36"/>
        <v>100</v>
      </c>
      <c r="AD41" s="242">
        <f t="shared" si="37"/>
        <v>100</v>
      </c>
      <c r="AE41" s="242">
        <f t="shared" si="38"/>
        <v>100</v>
      </c>
      <c r="AF41" s="242">
        <f t="shared" si="39"/>
        <v>100</v>
      </c>
      <c r="AG41" s="242">
        <f t="shared" si="40"/>
        <v>100</v>
      </c>
      <c r="AH41" s="242">
        <f t="shared" si="41"/>
        <v>100</v>
      </c>
      <c r="AI41" s="242">
        <f t="shared" si="42"/>
        <v>100</v>
      </c>
      <c r="AJ41" s="242">
        <f t="shared" si="43"/>
        <v>100</v>
      </c>
      <c r="AK41" s="242">
        <f t="shared" si="44"/>
        <v>100</v>
      </c>
    </row>
    <row r="42" spans="1:150" s="6" customFormat="1" ht="26.25" customHeight="1">
      <c r="A42" s="16" t="s">
        <v>258</v>
      </c>
      <c r="B42" s="1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</row>
    <row r="43" spans="1:34" ht="26.25" customHeight="1">
      <c r="A43" s="38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1:34" ht="26.2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1:34" ht="26.2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</sheetData>
  <sheetProtection/>
  <mergeCells count="280">
    <mergeCell ref="AK11:AL11"/>
    <mergeCell ref="AI10:AJ10"/>
    <mergeCell ref="AI9:AJ9"/>
    <mergeCell ref="A2:AL2"/>
    <mergeCell ref="A4:AL4"/>
    <mergeCell ref="AK6:AL6"/>
    <mergeCell ref="AK18:AL18"/>
    <mergeCell ref="AK17:AL17"/>
    <mergeCell ref="AK16:AL16"/>
    <mergeCell ref="AK15:AL15"/>
    <mergeCell ref="AK14:AL14"/>
    <mergeCell ref="AK13:AL13"/>
    <mergeCell ref="AK12:AL12"/>
    <mergeCell ref="AK10:AL10"/>
    <mergeCell ref="AK9:AL9"/>
    <mergeCell ref="AG9:AH9"/>
    <mergeCell ref="AG8:AH8"/>
    <mergeCell ref="AI7:AJ7"/>
    <mergeCell ref="AG7:AH7"/>
    <mergeCell ref="AI8:AJ8"/>
    <mergeCell ref="AK7:AL7"/>
    <mergeCell ref="AK8:AL8"/>
    <mergeCell ref="AI6:AJ6"/>
    <mergeCell ref="AI18:AJ18"/>
    <mergeCell ref="AI17:AJ17"/>
    <mergeCell ref="AI16:AJ16"/>
    <mergeCell ref="AI15:AJ15"/>
    <mergeCell ref="AI14:AJ14"/>
    <mergeCell ref="AI13:AJ13"/>
    <mergeCell ref="AI12:AJ12"/>
    <mergeCell ref="AI11:AJ11"/>
    <mergeCell ref="AG6:AH6"/>
    <mergeCell ref="AG18:AH18"/>
    <mergeCell ref="AG17:AH17"/>
    <mergeCell ref="AG16:AH16"/>
    <mergeCell ref="AG15:AH15"/>
    <mergeCell ref="AG14:AH14"/>
    <mergeCell ref="AG13:AH13"/>
    <mergeCell ref="AG11:AH11"/>
    <mergeCell ref="AG12:AH12"/>
    <mergeCell ref="AG10:AH10"/>
    <mergeCell ref="AC8:AD8"/>
    <mergeCell ref="AE13:AF13"/>
    <mergeCell ref="AE11:AF11"/>
    <mergeCell ref="AE12:AF12"/>
    <mergeCell ref="AE10:AF10"/>
    <mergeCell ref="AC12:AD12"/>
    <mergeCell ref="AE7:AF7"/>
    <mergeCell ref="AE6:AF6"/>
    <mergeCell ref="AE18:AF18"/>
    <mergeCell ref="AE17:AF17"/>
    <mergeCell ref="AE16:AF16"/>
    <mergeCell ref="AE15:AF15"/>
    <mergeCell ref="AE14:AF14"/>
    <mergeCell ref="AE9:AF9"/>
    <mergeCell ref="AE8:AF8"/>
    <mergeCell ref="AC18:AD18"/>
    <mergeCell ref="AC17:AD17"/>
    <mergeCell ref="AC16:AD16"/>
    <mergeCell ref="AC15:AD15"/>
    <mergeCell ref="AC14:AD14"/>
    <mergeCell ref="AC13:AD13"/>
    <mergeCell ref="AA16:AB16"/>
    <mergeCell ref="AA15:AB15"/>
    <mergeCell ref="AA12:AB12"/>
    <mergeCell ref="AA10:AB10"/>
    <mergeCell ref="Y6:Z6"/>
    <mergeCell ref="AC7:AD7"/>
    <mergeCell ref="AC6:AD6"/>
    <mergeCell ref="AC11:AD11"/>
    <mergeCell ref="AC10:AD10"/>
    <mergeCell ref="AC9:AD9"/>
    <mergeCell ref="AA17:AB17"/>
    <mergeCell ref="AA7:AB7"/>
    <mergeCell ref="Y9:Z9"/>
    <mergeCell ref="Y8:Z8"/>
    <mergeCell ref="Y7:Z7"/>
    <mergeCell ref="AA6:AB6"/>
    <mergeCell ref="AA14:AB14"/>
    <mergeCell ref="AA13:AB13"/>
    <mergeCell ref="AA9:AB9"/>
    <mergeCell ref="AA8:AB8"/>
    <mergeCell ref="K10:L10"/>
    <mergeCell ref="AC19:AD19"/>
    <mergeCell ref="AE19:AF19"/>
    <mergeCell ref="AG19:AH19"/>
    <mergeCell ref="AI19:AJ19"/>
    <mergeCell ref="Y13:Z13"/>
    <mergeCell ref="Y12:Z12"/>
    <mergeCell ref="Y19:Z19"/>
    <mergeCell ref="AA19:AB19"/>
    <mergeCell ref="Y17:Z17"/>
    <mergeCell ref="O5:P5"/>
    <mergeCell ref="AK19:AL19"/>
    <mergeCell ref="Y18:Z18"/>
    <mergeCell ref="C10:D10"/>
    <mergeCell ref="Y11:Z11"/>
    <mergeCell ref="AA11:AB11"/>
    <mergeCell ref="Y10:Z10"/>
    <mergeCell ref="E10:F10"/>
    <mergeCell ref="G10:H10"/>
    <mergeCell ref="I10:J10"/>
    <mergeCell ref="W5:X5"/>
    <mergeCell ref="A5:B5"/>
    <mergeCell ref="C5:D5"/>
    <mergeCell ref="E5:F5"/>
    <mergeCell ref="G5:H5"/>
    <mergeCell ref="I5:J5"/>
    <mergeCell ref="K5:L5"/>
    <mergeCell ref="M5:N5"/>
    <mergeCell ref="M6:N6"/>
    <mergeCell ref="O6:P6"/>
    <mergeCell ref="Q6:R6"/>
    <mergeCell ref="AE5:AF5"/>
    <mergeCell ref="Y5:Z5"/>
    <mergeCell ref="AA5:AB5"/>
    <mergeCell ref="AC5:AD5"/>
    <mergeCell ref="Q5:R5"/>
    <mergeCell ref="S5:T5"/>
    <mergeCell ref="U5:V5"/>
    <mergeCell ref="C7:D7"/>
    <mergeCell ref="E7:F7"/>
    <mergeCell ref="G7:H7"/>
    <mergeCell ref="I7:J7"/>
    <mergeCell ref="AG5:AH5"/>
    <mergeCell ref="C6:D6"/>
    <mergeCell ref="E6:F6"/>
    <mergeCell ref="G6:H6"/>
    <mergeCell ref="I6:J6"/>
    <mergeCell ref="K6:L6"/>
    <mergeCell ref="S6:T6"/>
    <mergeCell ref="U7:V7"/>
    <mergeCell ref="W7:X7"/>
    <mergeCell ref="U6:V6"/>
    <mergeCell ref="W6:X6"/>
    <mergeCell ref="K7:L7"/>
    <mergeCell ref="M7:N7"/>
    <mergeCell ref="Q7:R7"/>
    <mergeCell ref="S7:T7"/>
    <mergeCell ref="O7:P7"/>
    <mergeCell ref="O8:P8"/>
    <mergeCell ref="Q8:R8"/>
    <mergeCell ref="C8:D8"/>
    <mergeCell ref="E8:F8"/>
    <mergeCell ref="G8:H8"/>
    <mergeCell ref="I8:J8"/>
    <mergeCell ref="C9:D9"/>
    <mergeCell ref="E9:F9"/>
    <mergeCell ref="G9:H9"/>
    <mergeCell ref="I9:J9"/>
    <mergeCell ref="W9:X9"/>
    <mergeCell ref="S8:T8"/>
    <mergeCell ref="U8:V8"/>
    <mergeCell ref="W8:X8"/>
    <mergeCell ref="K8:L8"/>
    <mergeCell ref="M8:N8"/>
    <mergeCell ref="U10:V10"/>
    <mergeCell ref="Q9:R9"/>
    <mergeCell ref="S9:T9"/>
    <mergeCell ref="U9:V9"/>
    <mergeCell ref="K9:L9"/>
    <mergeCell ref="M9:N9"/>
    <mergeCell ref="O10:P10"/>
    <mergeCell ref="Q10:R10"/>
    <mergeCell ref="O9:P9"/>
    <mergeCell ref="M10:N10"/>
    <mergeCell ref="W10:X10"/>
    <mergeCell ref="A11:B11"/>
    <mergeCell ref="C11:D11"/>
    <mergeCell ref="E11:F11"/>
    <mergeCell ref="G11:H11"/>
    <mergeCell ref="I11:J11"/>
    <mergeCell ref="K11:L11"/>
    <mergeCell ref="M11:N11"/>
    <mergeCell ref="O11:P11"/>
    <mergeCell ref="S10:T10"/>
    <mergeCell ref="G12:H12"/>
    <mergeCell ref="I12:J12"/>
    <mergeCell ref="S11:T11"/>
    <mergeCell ref="U11:V11"/>
    <mergeCell ref="K12:L12"/>
    <mergeCell ref="Q11:R11"/>
    <mergeCell ref="W11:X11"/>
    <mergeCell ref="M12:N12"/>
    <mergeCell ref="O12:P12"/>
    <mergeCell ref="Q12:R12"/>
    <mergeCell ref="S12:T12"/>
    <mergeCell ref="U12:V12"/>
    <mergeCell ref="W12:X12"/>
    <mergeCell ref="C12:D12"/>
    <mergeCell ref="E12:F12"/>
    <mergeCell ref="S13:T13"/>
    <mergeCell ref="U13:V13"/>
    <mergeCell ref="C13:D13"/>
    <mergeCell ref="E13:F13"/>
    <mergeCell ref="G13:H13"/>
    <mergeCell ref="I13:J13"/>
    <mergeCell ref="K13:L13"/>
    <mergeCell ref="O13:P13"/>
    <mergeCell ref="W13:X13"/>
    <mergeCell ref="K14:L14"/>
    <mergeCell ref="O14:P14"/>
    <mergeCell ref="Q14:R14"/>
    <mergeCell ref="W14:X14"/>
    <mergeCell ref="M14:N14"/>
    <mergeCell ref="M13:N13"/>
    <mergeCell ref="S14:T14"/>
    <mergeCell ref="U14:V14"/>
    <mergeCell ref="Q13:R13"/>
    <mergeCell ref="S15:T15"/>
    <mergeCell ref="C14:D14"/>
    <mergeCell ref="E14:F14"/>
    <mergeCell ref="G14:H14"/>
    <mergeCell ref="I14:J14"/>
    <mergeCell ref="T26:AK26"/>
    <mergeCell ref="Y16:Z16"/>
    <mergeCell ref="Y15:Z15"/>
    <mergeCell ref="Y14:Z14"/>
    <mergeCell ref="AA18:AB18"/>
    <mergeCell ref="C16:D16"/>
    <mergeCell ref="W15:X15"/>
    <mergeCell ref="E15:F15"/>
    <mergeCell ref="G15:H15"/>
    <mergeCell ref="I15:J15"/>
    <mergeCell ref="K15:L15"/>
    <mergeCell ref="M15:N15"/>
    <mergeCell ref="U15:V15"/>
    <mergeCell ref="O15:P15"/>
    <mergeCell ref="Q15:R15"/>
    <mergeCell ref="C17:D17"/>
    <mergeCell ref="E17:F17"/>
    <mergeCell ref="G17:H17"/>
    <mergeCell ref="I17:J17"/>
    <mergeCell ref="U17:V17"/>
    <mergeCell ref="W17:X17"/>
    <mergeCell ref="U16:V16"/>
    <mergeCell ref="E16:F16"/>
    <mergeCell ref="G16:H16"/>
    <mergeCell ref="I16:J16"/>
    <mergeCell ref="S16:T16"/>
    <mergeCell ref="W16:X16"/>
    <mergeCell ref="K16:L16"/>
    <mergeCell ref="M16:N16"/>
    <mergeCell ref="S18:T18"/>
    <mergeCell ref="M18:N18"/>
    <mergeCell ref="K17:L17"/>
    <mergeCell ref="E18:F18"/>
    <mergeCell ref="G18:H18"/>
    <mergeCell ref="I18:J18"/>
    <mergeCell ref="K18:L18"/>
    <mergeCell ref="I19:J19"/>
    <mergeCell ref="K19:L19"/>
    <mergeCell ref="O16:P16"/>
    <mergeCell ref="Q16:R16"/>
    <mergeCell ref="Q19:R19"/>
    <mergeCell ref="S19:T19"/>
    <mergeCell ref="S17:T17"/>
    <mergeCell ref="M17:N17"/>
    <mergeCell ref="O17:P17"/>
    <mergeCell ref="Q17:R17"/>
    <mergeCell ref="AK5:AL5"/>
    <mergeCell ref="C15:D15"/>
    <mergeCell ref="C18:D18"/>
    <mergeCell ref="W19:X19"/>
    <mergeCell ref="A26:B27"/>
    <mergeCell ref="O19:P19"/>
    <mergeCell ref="O18:P18"/>
    <mergeCell ref="Q18:R18"/>
    <mergeCell ref="W18:X18"/>
    <mergeCell ref="A19:B19"/>
    <mergeCell ref="U19:V19"/>
    <mergeCell ref="U18:V18"/>
    <mergeCell ref="M19:N19"/>
    <mergeCell ref="C26:S26"/>
    <mergeCell ref="A41:B41"/>
    <mergeCell ref="AI5:AJ5"/>
    <mergeCell ref="A33:B33"/>
    <mergeCell ref="C19:D19"/>
    <mergeCell ref="E19:F19"/>
    <mergeCell ref="G19:H1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51"/>
  <sheetViews>
    <sheetView zoomScale="110" zoomScaleNormal="110" zoomScaleSheetLayoutView="70" zoomScalePageLayoutView="0" workbookViewId="0" topLeftCell="A1">
      <selection activeCell="A1" sqref="A1"/>
    </sheetView>
  </sheetViews>
  <sheetFormatPr defaultColWidth="10.59765625" defaultRowHeight="15"/>
  <cols>
    <col min="1" max="1" width="3.59765625" style="15" customWidth="1"/>
    <col min="2" max="2" width="4.59765625" style="15" customWidth="1"/>
    <col min="3" max="3" width="3.59765625" style="15" customWidth="1"/>
    <col min="4" max="4" width="22.59765625" style="15" customWidth="1"/>
    <col min="5" max="5" width="12.69921875" style="15" customWidth="1"/>
    <col min="6" max="6" width="13.59765625" style="15" customWidth="1"/>
    <col min="7" max="7" width="13.5" style="15" customWidth="1"/>
    <col min="8" max="13" width="9.8984375" style="15" customWidth="1"/>
    <col min="14" max="14" width="7.59765625" style="15" customWidth="1"/>
    <col min="15" max="15" width="3.59765625" style="15" customWidth="1"/>
    <col min="16" max="16" width="4.59765625" style="15" customWidth="1"/>
    <col min="17" max="17" width="3.59765625" style="15" customWidth="1"/>
    <col min="18" max="18" width="22.59765625" style="15" customWidth="1"/>
    <col min="19" max="19" width="15.09765625" style="15" customWidth="1"/>
    <col min="20" max="20" width="12" style="15" customWidth="1"/>
    <col min="21" max="21" width="12.09765625" style="15" customWidth="1"/>
    <col min="22" max="27" width="9.8984375" style="15" customWidth="1"/>
    <col min="28" max="29" width="10.59765625" style="15" customWidth="1"/>
    <col min="30" max="30" width="12.5" style="15" customWidth="1"/>
    <col min="31" max="31" width="12.69921875" style="15" customWidth="1"/>
    <col min="32" max="16384" width="10.59765625" style="15" customWidth="1"/>
  </cols>
  <sheetData>
    <row r="1" spans="1:27" s="9" customFormat="1" ht="19.5" customHeight="1">
      <c r="A1" s="8" t="s">
        <v>286</v>
      </c>
      <c r="AA1" s="10" t="s">
        <v>261</v>
      </c>
    </row>
    <row r="2" spans="1:154" s="16" customFormat="1" ht="19.5" customHeight="1">
      <c r="A2" s="290" t="s">
        <v>287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15"/>
      <c r="O2" s="290" t="s">
        <v>288</v>
      </c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</row>
    <row r="3" spans="1:154" s="16" customFormat="1" ht="19.5" customHeight="1" thickBot="1">
      <c r="A3" s="17"/>
      <c r="B3" s="19"/>
      <c r="C3" s="20"/>
      <c r="D3" s="21"/>
      <c r="E3" s="20"/>
      <c r="F3" s="20"/>
      <c r="G3" s="20"/>
      <c r="H3" s="20"/>
      <c r="I3" s="20"/>
      <c r="J3" s="20"/>
      <c r="K3" s="20"/>
      <c r="L3" s="20"/>
      <c r="M3" s="22" t="s">
        <v>290</v>
      </c>
      <c r="N3" s="15"/>
      <c r="O3" s="15"/>
      <c r="P3" s="21"/>
      <c r="Q3" s="21"/>
      <c r="R3" s="20"/>
      <c r="S3" s="20"/>
      <c r="T3" s="20"/>
      <c r="U3" s="20"/>
      <c r="V3" s="20"/>
      <c r="W3" s="20"/>
      <c r="X3" s="20"/>
      <c r="Y3" s="20"/>
      <c r="Z3" s="20"/>
      <c r="AA3" s="22" t="s">
        <v>289</v>
      </c>
      <c r="AB3" s="15"/>
      <c r="AC3" s="15"/>
      <c r="AD3" s="32"/>
      <c r="AE3" s="32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</row>
    <row r="4" spans="1:154" s="16" customFormat="1" ht="21" customHeight="1">
      <c r="A4" s="276" t="s">
        <v>291</v>
      </c>
      <c r="B4" s="313"/>
      <c r="C4" s="313"/>
      <c r="D4" s="277"/>
      <c r="E4" s="304" t="s">
        <v>292</v>
      </c>
      <c r="F4" s="304" t="s">
        <v>263</v>
      </c>
      <c r="G4" s="306" t="s">
        <v>264</v>
      </c>
      <c r="H4" s="308" t="s">
        <v>293</v>
      </c>
      <c r="I4" s="309"/>
      <c r="J4" s="310"/>
      <c r="K4" s="311" t="s">
        <v>294</v>
      </c>
      <c r="L4" s="312"/>
      <c r="M4" s="312"/>
      <c r="N4" s="15"/>
      <c r="O4" s="276" t="s">
        <v>291</v>
      </c>
      <c r="P4" s="313"/>
      <c r="Q4" s="313"/>
      <c r="R4" s="277"/>
      <c r="S4" s="304" t="s">
        <v>292</v>
      </c>
      <c r="T4" s="304" t="s">
        <v>263</v>
      </c>
      <c r="U4" s="306" t="s">
        <v>264</v>
      </c>
      <c r="V4" s="308" t="s">
        <v>293</v>
      </c>
      <c r="W4" s="309"/>
      <c r="X4" s="310"/>
      <c r="Y4" s="311" t="s">
        <v>294</v>
      </c>
      <c r="Z4" s="312"/>
      <c r="AA4" s="312"/>
      <c r="AB4" s="15"/>
      <c r="AC4" s="15"/>
      <c r="AD4" s="302"/>
      <c r="AE4" s="302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</row>
    <row r="5" spans="1:154" s="16" customFormat="1" ht="21" customHeight="1">
      <c r="A5" s="278"/>
      <c r="B5" s="278"/>
      <c r="C5" s="278"/>
      <c r="D5" s="279"/>
      <c r="E5" s="305"/>
      <c r="F5" s="305"/>
      <c r="G5" s="307"/>
      <c r="H5" s="119" t="s">
        <v>292</v>
      </c>
      <c r="I5" s="119" t="s">
        <v>263</v>
      </c>
      <c r="J5" s="119" t="s">
        <v>264</v>
      </c>
      <c r="K5" s="119" t="s">
        <v>262</v>
      </c>
      <c r="L5" s="119" t="s">
        <v>263</v>
      </c>
      <c r="M5" s="119" t="s">
        <v>264</v>
      </c>
      <c r="N5" s="15"/>
      <c r="O5" s="278"/>
      <c r="P5" s="278"/>
      <c r="Q5" s="278"/>
      <c r="R5" s="279"/>
      <c r="S5" s="305"/>
      <c r="T5" s="305"/>
      <c r="U5" s="307"/>
      <c r="V5" s="119" t="s">
        <v>292</v>
      </c>
      <c r="W5" s="119" t="s">
        <v>263</v>
      </c>
      <c r="X5" s="119" t="s">
        <v>264</v>
      </c>
      <c r="Y5" s="119" t="s">
        <v>262</v>
      </c>
      <c r="Z5" s="119" t="s">
        <v>263</v>
      </c>
      <c r="AA5" s="119" t="s">
        <v>264</v>
      </c>
      <c r="AB5" s="15"/>
      <c r="AC5" s="15"/>
      <c r="AD5" s="303"/>
      <c r="AE5" s="303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</row>
    <row r="6" spans="1:154" s="16" customFormat="1" ht="21" customHeight="1">
      <c r="A6" s="101" t="s">
        <v>0</v>
      </c>
      <c r="B6" s="294" t="s">
        <v>295</v>
      </c>
      <c r="C6" s="294"/>
      <c r="D6" s="294"/>
      <c r="E6" s="237">
        <v>3894919</v>
      </c>
      <c r="F6" s="238">
        <f>SUM(F7:F18)</f>
        <v>3938790</v>
      </c>
      <c r="G6" s="238">
        <f>SUM(G7:G18)</f>
        <v>3984381</v>
      </c>
      <c r="H6" s="246">
        <v>1.1</v>
      </c>
      <c r="I6" s="205">
        <f>100*(F6-E6)/E6</f>
        <v>1.1263648871773713</v>
      </c>
      <c r="J6" s="205">
        <f>100*(G6-F6)/F6</f>
        <v>1.1574874517301</v>
      </c>
      <c r="K6" s="205">
        <f aca="true" t="shared" si="0" ref="K6:M7">100*E6/E$30</f>
        <v>93.11819514775978</v>
      </c>
      <c r="L6" s="205">
        <f t="shared" si="0"/>
        <v>92.38432521016267</v>
      </c>
      <c r="M6" s="205">
        <f t="shared" si="0"/>
        <v>92.54552507130713</v>
      </c>
      <c r="N6" s="15"/>
      <c r="O6" s="101" t="s">
        <v>0</v>
      </c>
      <c r="P6" s="294" t="s">
        <v>295</v>
      </c>
      <c r="Q6" s="294"/>
      <c r="R6" s="294"/>
      <c r="S6" s="250">
        <f>SUM(S7:S18)</f>
        <v>3103563</v>
      </c>
      <c r="T6" s="251">
        <f>SUM(T7:T18)</f>
        <v>3132611</v>
      </c>
      <c r="U6" s="251">
        <f>SUM(U7:U18)</f>
        <v>3154455</v>
      </c>
      <c r="V6" s="205">
        <v>0.5</v>
      </c>
      <c r="W6" s="177">
        <f>100*(T6-S6)/S6</f>
        <v>0.9359565119187205</v>
      </c>
      <c r="X6" s="177">
        <f>100*(U6-T6)/T6</f>
        <v>0.6973096883079323</v>
      </c>
      <c r="Y6" s="207">
        <f aca="true" t="shared" si="1" ref="Y6:AA7">100*S6/S$30</f>
        <v>92.5092708593217</v>
      </c>
      <c r="Z6" s="207">
        <f t="shared" si="1"/>
        <v>91.74690758711986</v>
      </c>
      <c r="AA6" s="207">
        <f t="shared" si="1"/>
        <v>91.98506872515537</v>
      </c>
      <c r="AB6" s="15"/>
      <c r="AC6" s="15"/>
      <c r="AD6" s="98"/>
      <c r="AE6" s="98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</row>
    <row r="7" spans="1:154" s="16" customFormat="1" ht="21" customHeight="1">
      <c r="A7" s="30"/>
      <c r="B7" s="31" t="s">
        <v>19</v>
      </c>
      <c r="C7" s="298" t="s">
        <v>206</v>
      </c>
      <c r="D7" s="298"/>
      <c r="E7" s="153">
        <v>55072</v>
      </c>
      <c r="F7" s="149">
        <v>48001</v>
      </c>
      <c r="G7" s="159">
        <v>54899</v>
      </c>
      <c r="H7" s="157">
        <v>11.7</v>
      </c>
      <c r="I7" s="247">
        <f>100*(F7-E7)/E7</f>
        <v>-12.83955549099361</v>
      </c>
      <c r="J7" s="247">
        <f>100*(G7-F7)/F7</f>
        <v>14.370533947209433</v>
      </c>
      <c r="K7" s="247">
        <f t="shared" si="0"/>
        <v>1.3166397666234975</v>
      </c>
      <c r="L7" s="247">
        <f t="shared" si="0"/>
        <v>1.1258635251975908</v>
      </c>
      <c r="M7" s="247">
        <f t="shared" si="0"/>
        <v>1.2751433110663086</v>
      </c>
      <c r="N7" s="15"/>
      <c r="O7" s="30"/>
      <c r="P7" s="31" t="s">
        <v>19</v>
      </c>
      <c r="Q7" s="298" t="s">
        <v>206</v>
      </c>
      <c r="R7" s="298"/>
      <c r="S7" s="167">
        <v>51061</v>
      </c>
      <c r="T7" s="162">
        <v>53748</v>
      </c>
      <c r="U7" s="172">
        <v>56917</v>
      </c>
      <c r="V7" s="176">
        <v>22.4</v>
      </c>
      <c r="W7" s="148">
        <f>100*(T7-S7)/S7</f>
        <v>5.262333287636356</v>
      </c>
      <c r="X7" s="148">
        <f>100*(U7-T7)/T7</f>
        <v>5.896033340775471</v>
      </c>
      <c r="Y7" s="147">
        <f t="shared" si="1"/>
        <v>1.5219977423844224</v>
      </c>
      <c r="Z7" s="147">
        <f t="shared" si="1"/>
        <v>1.574154208419915</v>
      </c>
      <c r="AA7" s="147">
        <f t="shared" si="1"/>
        <v>1.6597206670025941</v>
      </c>
      <c r="AB7" s="15"/>
      <c r="AC7" s="15"/>
      <c r="AD7" s="98"/>
      <c r="AE7" s="98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</row>
    <row r="8" spans="1:154" s="16" customFormat="1" ht="21" customHeight="1">
      <c r="A8" s="30"/>
      <c r="B8" s="31" t="s">
        <v>20</v>
      </c>
      <c r="C8" s="298" t="s">
        <v>207</v>
      </c>
      <c r="D8" s="301"/>
      <c r="E8" s="154">
        <v>4646</v>
      </c>
      <c r="F8" s="150">
        <v>4600</v>
      </c>
      <c r="G8" s="35">
        <v>4275</v>
      </c>
      <c r="H8" s="157">
        <v>-2.4</v>
      </c>
      <c r="I8" s="247">
        <f aca="true" t="shared" si="2" ref="I8:I29">100*(F8-E8)/E8</f>
        <v>-0.9900990099009901</v>
      </c>
      <c r="J8" s="247">
        <f aca="true" t="shared" si="3" ref="J8:J29">100*(G8-F8)/F8</f>
        <v>-7.065217391304348</v>
      </c>
      <c r="K8" s="247">
        <f aca="true" t="shared" si="4" ref="K8:K30">100*E8/E$30</f>
        <v>0.11107474498352646</v>
      </c>
      <c r="L8" s="247">
        <f>100*F8/F$30</f>
        <v>0.10789300672712897</v>
      </c>
      <c r="M8" s="247">
        <f>100*G8/G$30</f>
        <v>0.09929575501937138</v>
      </c>
      <c r="N8" s="15"/>
      <c r="O8" s="30"/>
      <c r="P8" s="31" t="s">
        <v>20</v>
      </c>
      <c r="Q8" s="298" t="s">
        <v>207</v>
      </c>
      <c r="R8" s="301"/>
      <c r="S8" s="168">
        <v>4716</v>
      </c>
      <c r="T8" s="163">
        <v>4401</v>
      </c>
      <c r="U8" s="173">
        <v>4835</v>
      </c>
      <c r="V8" s="176">
        <v>1.8</v>
      </c>
      <c r="W8" s="148">
        <f aca="true" t="shared" si="5" ref="W8:W29">100*(T8-S8)/S8</f>
        <v>-6.679389312977099</v>
      </c>
      <c r="X8" s="148">
        <v>9.8</v>
      </c>
      <c r="Y8" s="147">
        <f aca="true" t="shared" si="6" ref="Y8:Y30">100*S8/S$30</f>
        <v>0.14057189152356858</v>
      </c>
      <c r="Z8" s="147">
        <f aca="true" t="shared" si="7" ref="Z8:Z30">100*T8/T$30</f>
        <v>0.12889507835186512</v>
      </c>
      <c r="AA8" s="147">
        <f aca="true" t="shared" si="8" ref="AA8:AA30">100*U8/U$30</f>
        <v>0.14099037941138048</v>
      </c>
      <c r="AB8" s="15"/>
      <c r="AC8" s="15"/>
      <c r="AD8" s="98"/>
      <c r="AE8" s="98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</row>
    <row r="9" spans="1:154" s="16" customFormat="1" ht="21" customHeight="1">
      <c r="A9" s="30"/>
      <c r="B9" s="31" t="s">
        <v>21</v>
      </c>
      <c r="C9" s="298" t="s">
        <v>208</v>
      </c>
      <c r="D9" s="301"/>
      <c r="E9" s="154">
        <v>20170</v>
      </c>
      <c r="F9" s="150">
        <v>18578</v>
      </c>
      <c r="G9" s="35">
        <v>20745</v>
      </c>
      <c r="H9" s="157">
        <v>-8.3</v>
      </c>
      <c r="I9" s="247">
        <f t="shared" si="2"/>
        <v>-7.892910262766485</v>
      </c>
      <c r="J9" s="247">
        <f t="shared" si="3"/>
        <v>11.664334158682312</v>
      </c>
      <c r="K9" s="247">
        <f t="shared" si="4"/>
        <v>0.482216445612942</v>
      </c>
      <c r="L9" s="247">
        <f aca="true" t="shared" si="9" ref="L9:L30">100*F9/F$30</f>
        <v>0.4357470171688265</v>
      </c>
      <c r="M9" s="247">
        <f aca="true" t="shared" si="10" ref="M9:M30">100*G9/G$30</f>
        <v>0.48184571646242325</v>
      </c>
      <c r="N9" s="15"/>
      <c r="O9" s="30"/>
      <c r="P9" s="31" t="s">
        <v>21</v>
      </c>
      <c r="Q9" s="298" t="s">
        <v>208</v>
      </c>
      <c r="R9" s="301"/>
      <c r="S9" s="168">
        <v>16352</v>
      </c>
      <c r="T9" s="163">
        <v>15118</v>
      </c>
      <c r="U9" s="173">
        <v>17079</v>
      </c>
      <c r="V9" s="176">
        <v>-5.4</v>
      </c>
      <c r="W9" s="148">
        <f t="shared" si="5"/>
        <v>-7.546477495107632</v>
      </c>
      <c r="X9" s="148">
        <f aca="true" t="shared" si="11" ref="X9:X29">100*(U9-T9)/T9</f>
        <v>12.971292499007806</v>
      </c>
      <c r="Y9" s="147">
        <f t="shared" si="6"/>
        <v>0.48741127442608007</v>
      </c>
      <c r="Z9" s="147">
        <f t="shared" si="7"/>
        <v>0.44277114167768616</v>
      </c>
      <c r="AA9" s="147">
        <f t="shared" si="8"/>
        <v>0.4980299255360842</v>
      </c>
      <c r="AB9" s="15"/>
      <c r="AC9" s="15"/>
      <c r="AD9" s="98"/>
      <c r="AE9" s="98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</row>
    <row r="10" spans="1:31" ht="21" customHeight="1">
      <c r="A10" s="30"/>
      <c r="B10" s="31" t="s">
        <v>209</v>
      </c>
      <c r="C10" s="300" t="s">
        <v>210</v>
      </c>
      <c r="D10" s="300"/>
      <c r="E10" s="154">
        <v>7496</v>
      </c>
      <c r="F10" s="150">
        <v>6803</v>
      </c>
      <c r="G10" s="35">
        <v>6598</v>
      </c>
      <c r="H10" s="157">
        <v>-13</v>
      </c>
      <c r="I10" s="247">
        <f t="shared" si="2"/>
        <v>-9.244930629669156</v>
      </c>
      <c r="J10" s="247">
        <f t="shared" si="3"/>
        <v>-3.013376451565486</v>
      </c>
      <c r="K10" s="247">
        <f t="shared" si="4"/>
        <v>0.17921142668887524</v>
      </c>
      <c r="L10" s="247">
        <f t="shared" si="9"/>
        <v>0.15956437494883877</v>
      </c>
      <c r="M10" s="247">
        <f t="shared" si="10"/>
        <v>0.15325225534919587</v>
      </c>
      <c r="O10" s="30"/>
      <c r="P10" s="31" t="s">
        <v>209</v>
      </c>
      <c r="Q10" s="300" t="s">
        <v>210</v>
      </c>
      <c r="R10" s="300"/>
      <c r="S10" s="168">
        <v>5662</v>
      </c>
      <c r="T10" s="163">
        <v>5299</v>
      </c>
      <c r="U10" s="173">
        <v>5079</v>
      </c>
      <c r="V10" s="176">
        <v>-17.6</v>
      </c>
      <c r="W10" s="148">
        <f t="shared" si="5"/>
        <v>-6.4111621335217235</v>
      </c>
      <c r="X10" s="148">
        <f t="shared" si="11"/>
        <v>-4.151726740894508</v>
      </c>
      <c r="Y10" s="147">
        <f t="shared" si="6"/>
        <v>0.16876973066294432</v>
      </c>
      <c r="Z10" s="147">
        <f t="shared" si="7"/>
        <v>0.15519541472086645</v>
      </c>
      <c r="AA10" s="147">
        <f t="shared" si="8"/>
        <v>0.14810550921001064</v>
      </c>
      <c r="AD10" s="98"/>
      <c r="AE10" s="98"/>
    </row>
    <row r="11" spans="1:154" s="16" customFormat="1" ht="21" customHeight="1">
      <c r="A11" s="30"/>
      <c r="B11" s="31" t="s">
        <v>211</v>
      </c>
      <c r="C11" s="300" t="s">
        <v>212</v>
      </c>
      <c r="D11" s="300"/>
      <c r="E11" s="154">
        <v>970021</v>
      </c>
      <c r="F11" s="150">
        <v>933421</v>
      </c>
      <c r="G11" s="35">
        <v>904697</v>
      </c>
      <c r="H11" s="157">
        <v>-4.1</v>
      </c>
      <c r="I11" s="247">
        <f t="shared" si="2"/>
        <v>-3.7731141903113437</v>
      </c>
      <c r="J11" s="247">
        <f t="shared" si="3"/>
        <v>-3.0772823838332326</v>
      </c>
      <c r="K11" s="247">
        <f t="shared" si="4"/>
        <v>23.190881447194432</v>
      </c>
      <c r="L11" s="247">
        <f t="shared" si="9"/>
        <v>21.893390920052923</v>
      </c>
      <c r="M11" s="247">
        <f t="shared" si="10"/>
        <v>21.01346705935912</v>
      </c>
      <c r="N11" s="15"/>
      <c r="O11" s="30"/>
      <c r="P11" s="31" t="s">
        <v>211</v>
      </c>
      <c r="Q11" s="300" t="s">
        <v>212</v>
      </c>
      <c r="R11" s="300"/>
      <c r="S11" s="168">
        <v>774664</v>
      </c>
      <c r="T11" s="163">
        <v>730366</v>
      </c>
      <c r="U11" s="173">
        <v>688900</v>
      </c>
      <c r="V11" s="176">
        <v>-5.9</v>
      </c>
      <c r="W11" s="148">
        <f t="shared" si="5"/>
        <v>-5.718350149225987</v>
      </c>
      <c r="X11" s="148">
        <f t="shared" si="11"/>
        <v>-5.677427481564037</v>
      </c>
      <c r="Y11" s="147">
        <f t="shared" si="6"/>
        <v>23.090751436644137</v>
      </c>
      <c r="Z11" s="147">
        <f t="shared" si="7"/>
        <v>21.390725470469963</v>
      </c>
      <c r="AA11" s="147">
        <f t="shared" si="8"/>
        <v>20.08857753391934</v>
      </c>
      <c r="AB11" s="15"/>
      <c r="AC11" s="15"/>
      <c r="AD11" s="98"/>
      <c r="AE11" s="98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</row>
    <row r="12" spans="1:31" ht="21" customHeight="1">
      <c r="A12" s="30"/>
      <c r="B12" s="31" t="s">
        <v>213</v>
      </c>
      <c r="C12" s="300" t="s">
        <v>214</v>
      </c>
      <c r="D12" s="300"/>
      <c r="E12" s="155">
        <v>446461</v>
      </c>
      <c r="F12" s="151">
        <v>432766</v>
      </c>
      <c r="G12" s="160">
        <v>454947</v>
      </c>
      <c r="H12" s="157">
        <v>10.2</v>
      </c>
      <c r="I12" s="247">
        <f t="shared" si="2"/>
        <v>-3.0674571799104515</v>
      </c>
      <c r="J12" s="247">
        <f t="shared" si="3"/>
        <v>5.1254026425366135</v>
      </c>
      <c r="K12" s="247">
        <f t="shared" si="4"/>
        <v>10.67381440380762</v>
      </c>
      <c r="L12" s="247">
        <f t="shared" si="9"/>
        <v>10.15052716288537</v>
      </c>
      <c r="M12" s="247">
        <f t="shared" si="10"/>
        <v>10.5670890897773</v>
      </c>
      <c r="O12" s="30"/>
      <c r="P12" s="31" t="s">
        <v>213</v>
      </c>
      <c r="Q12" s="300" t="s">
        <v>214</v>
      </c>
      <c r="R12" s="300"/>
      <c r="S12" s="168">
        <v>378514</v>
      </c>
      <c r="T12" s="163">
        <v>359256</v>
      </c>
      <c r="U12" s="173">
        <v>380916</v>
      </c>
      <c r="V12" s="176">
        <v>9.2</v>
      </c>
      <c r="W12" s="148">
        <f t="shared" si="5"/>
        <v>-5.087790676170498</v>
      </c>
      <c r="X12" s="148">
        <f t="shared" si="11"/>
        <v>6.029126862181842</v>
      </c>
      <c r="Y12" s="147">
        <f t="shared" si="6"/>
        <v>11.282533704018668</v>
      </c>
      <c r="Z12" s="147">
        <f t="shared" si="7"/>
        <v>10.521774657663634</v>
      </c>
      <c r="AA12" s="147">
        <f t="shared" si="8"/>
        <v>11.107650747438553</v>
      </c>
      <c r="AD12" s="98"/>
      <c r="AE12" s="98"/>
    </row>
    <row r="13" spans="1:31" ht="21" customHeight="1">
      <c r="A13" s="30"/>
      <c r="B13" s="31" t="s">
        <v>215</v>
      </c>
      <c r="C13" s="300" t="s">
        <v>216</v>
      </c>
      <c r="D13" s="300"/>
      <c r="E13" s="154">
        <v>84700</v>
      </c>
      <c r="F13" s="150">
        <v>105383</v>
      </c>
      <c r="G13" s="35">
        <v>105832</v>
      </c>
      <c r="H13" s="157">
        <v>4.3</v>
      </c>
      <c r="I13" s="247">
        <f t="shared" si="2"/>
        <v>24.41912632821724</v>
      </c>
      <c r="J13" s="247">
        <f t="shared" si="3"/>
        <v>0.42606492508279326</v>
      </c>
      <c r="K13" s="247">
        <f t="shared" si="4"/>
        <v>2.0249743650677337</v>
      </c>
      <c r="L13" s="247">
        <f t="shared" si="9"/>
        <v>2.4717584191141375</v>
      </c>
      <c r="M13" s="247">
        <f t="shared" si="10"/>
        <v>2.4581680339672776</v>
      </c>
      <c r="O13" s="30"/>
      <c r="P13" s="31" t="s">
        <v>215</v>
      </c>
      <c r="Q13" s="300" t="s">
        <v>216</v>
      </c>
      <c r="R13" s="300"/>
      <c r="S13" s="168">
        <v>57986</v>
      </c>
      <c r="T13" s="163">
        <v>75931</v>
      </c>
      <c r="U13" s="173">
        <v>72781</v>
      </c>
      <c r="V13" s="176">
        <v>2.9</v>
      </c>
      <c r="W13" s="148">
        <f t="shared" si="5"/>
        <v>30.947125168144034</v>
      </c>
      <c r="X13" s="148">
        <f t="shared" si="11"/>
        <v>-4.1485032463684135</v>
      </c>
      <c r="Y13" s="147">
        <f t="shared" si="6"/>
        <v>1.728414270968119</v>
      </c>
      <c r="Z13" s="147">
        <f t="shared" si="7"/>
        <v>2.2238428071655236</v>
      </c>
      <c r="AA13" s="147">
        <f t="shared" si="8"/>
        <v>2.122320745385663</v>
      </c>
      <c r="AD13" s="98"/>
      <c r="AE13" s="98"/>
    </row>
    <row r="14" spans="1:154" s="16" customFormat="1" ht="21" customHeight="1">
      <c r="A14" s="30"/>
      <c r="B14" s="31" t="s">
        <v>217</v>
      </c>
      <c r="C14" s="300" t="s">
        <v>218</v>
      </c>
      <c r="D14" s="300"/>
      <c r="E14" s="154">
        <v>603432</v>
      </c>
      <c r="F14" s="150">
        <v>620414</v>
      </c>
      <c r="G14" s="35">
        <v>614488</v>
      </c>
      <c r="H14" s="157">
        <v>0.3</v>
      </c>
      <c r="I14" s="247">
        <f t="shared" si="2"/>
        <v>2.814235903962667</v>
      </c>
      <c r="J14" s="247">
        <f t="shared" si="3"/>
        <v>-0.955168645452875</v>
      </c>
      <c r="K14" s="247">
        <f t="shared" si="4"/>
        <v>14.426615478884921</v>
      </c>
      <c r="L14" s="247">
        <f t="shared" si="9"/>
        <v>14.551811277305433</v>
      </c>
      <c r="M14" s="247">
        <f t="shared" si="10"/>
        <v>14.272760212945844</v>
      </c>
      <c r="N14" s="15"/>
      <c r="O14" s="30"/>
      <c r="P14" s="31" t="s">
        <v>217</v>
      </c>
      <c r="Q14" s="300" t="s">
        <v>218</v>
      </c>
      <c r="R14" s="300"/>
      <c r="S14" s="168">
        <v>518272</v>
      </c>
      <c r="T14" s="163">
        <v>531584</v>
      </c>
      <c r="U14" s="173">
        <v>525749</v>
      </c>
      <c r="V14" s="176">
        <v>-0.2</v>
      </c>
      <c r="W14" s="148">
        <f t="shared" si="5"/>
        <v>2.5685354408495926</v>
      </c>
      <c r="X14" s="148">
        <f t="shared" si="11"/>
        <v>-1.0976628340958343</v>
      </c>
      <c r="Y14" s="147">
        <f t="shared" si="6"/>
        <v>15.448362036408597</v>
      </c>
      <c r="Z14" s="147">
        <f t="shared" si="7"/>
        <v>15.568861924698446</v>
      </c>
      <c r="AA14" s="147">
        <f t="shared" si="8"/>
        <v>15.33103432991807</v>
      </c>
      <c r="AB14" s="15"/>
      <c r="AC14" s="15"/>
      <c r="AD14" s="98"/>
      <c r="AE14" s="98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</row>
    <row r="15" spans="1:31" ht="21" customHeight="1">
      <c r="A15" s="30"/>
      <c r="B15" s="31" t="s">
        <v>219</v>
      </c>
      <c r="C15" s="300" t="s">
        <v>220</v>
      </c>
      <c r="D15" s="300"/>
      <c r="E15" s="154">
        <v>177141</v>
      </c>
      <c r="F15" s="150">
        <v>167737</v>
      </c>
      <c r="G15" s="35">
        <v>190332</v>
      </c>
      <c r="H15" s="157">
        <v>-1.6</v>
      </c>
      <c r="I15" s="247">
        <f t="shared" si="2"/>
        <v>-5.308765333830113</v>
      </c>
      <c r="J15" s="247">
        <f t="shared" si="3"/>
        <v>13.47049249718309</v>
      </c>
      <c r="K15" s="247">
        <f t="shared" si="4"/>
        <v>4.235017520690241</v>
      </c>
      <c r="L15" s="247">
        <f t="shared" si="9"/>
        <v>3.934271580301833</v>
      </c>
      <c r="M15" s="247">
        <f t="shared" si="10"/>
        <v>4.4208560571571915</v>
      </c>
      <c r="O15" s="30"/>
      <c r="P15" s="31" t="s">
        <v>219</v>
      </c>
      <c r="Q15" s="300" t="s">
        <v>220</v>
      </c>
      <c r="R15" s="300"/>
      <c r="S15" s="168">
        <v>151992</v>
      </c>
      <c r="T15" s="163">
        <v>145384</v>
      </c>
      <c r="U15" s="173">
        <v>167924</v>
      </c>
      <c r="V15" s="176">
        <v>-1</v>
      </c>
      <c r="W15" s="148">
        <f t="shared" si="5"/>
        <v>-4.347597241960103</v>
      </c>
      <c r="X15" s="148">
        <f t="shared" si="11"/>
        <v>15.50376932812414</v>
      </c>
      <c r="Y15" s="147">
        <f t="shared" si="6"/>
        <v>4.530492564980967</v>
      </c>
      <c r="Z15" s="147">
        <f t="shared" si="7"/>
        <v>4.25796002524598</v>
      </c>
      <c r="AA15" s="147">
        <f t="shared" si="8"/>
        <v>4.896725640594965</v>
      </c>
      <c r="AD15" s="98"/>
      <c r="AE15" s="98"/>
    </row>
    <row r="16" spans="1:31" ht="21" customHeight="1">
      <c r="A16" s="30"/>
      <c r="B16" s="31" t="s">
        <v>221</v>
      </c>
      <c r="C16" s="300" t="s">
        <v>222</v>
      </c>
      <c r="D16" s="300"/>
      <c r="E16" s="154">
        <v>455877</v>
      </c>
      <c r="F16" s="150">
        <v>482702</v>
      </c>
      <c r="G16" s="35">
        <v>486420</v>
      </c>
      <c r="H16" s="157">
        <v>5.7</v>
      </c>
      <c r="I16" s="247">
        <f t="shared" si="2"/>
        <v>5.884262641019398</v>
      </c>
      <c r="J16" s="247">
        <f t="shared" si="3"/>
        <v>0.7702474818832323</v>
      </c>
      <c r="K16" s="247">
        <f t="shared" si="4"/>
        <v>10.898928437119046</v>
      </c>
      <c r="L16" s="247">
        <f t="shared" si="9"/>
        <v>11.32177611591274</v>
      </c>
      <c r="M16" s="247">
        <f t="shared" si="10"/>
        <v>11.29811489041465</v>
      </c>
      <c r="O16" s="30"/>
      <c r="P16" s="31" t="s">
        <v>221</v>
      </c>
      <c r="Q16" s="300" t="s">
        <v>222</v>
      </c>
      <c r="R16" s="300"/>
      <c r="S16" s="168">
        <v>290540</v>
      </c>
      <c r="T16" s="163">
        <v>311398</v>
      </c>
      <c r="U16" s="173">
        <v>311611</v>
      </c>
      <c r="V16" s="176">
        <v>6.2</v>
      </c>
      <c r="W16" s="148">
        <f t="shared" si="5"/>
        <v>7.179045914504027</v>
      </c>
      <c r="X16" s="148">
        <f t="shared" si="11"/>
        <v>0.06840121002703935</v>
      </c>
      <c r="Y16" s="147">
        <f t="shared" si="6"/>
        <v>8.66025389382053</v>
      </c>
      <c r="Z16" s="147">
        <f t="shared" si="7"/>
        <v>9.120124882666234</v>
      </c>
      <c r="AA16" s="147">
        <f t="shared" si="8"/>
        <v>9.086691441315342</v>
      </c>
      <c r="AD16" s="98"/>
      <c r="AE16" s="98"/>
    </row>
    <row r="17" spans="1:31" ht="21" customHeight="1">
      <c r="A17" s="30"/>
      <c r="B17" s="31" t="s">
        <v>223</v>
      </c>
      <c r="C17" s="300" t="s">
        <v>224</v>
      </c>
      <c r="D17" s="300"/>
      <c r="E17" s="154">
        <v>261249</v>
      </c>
      <c r="F17" s="150">
        <v>279463</v>
      </c>
      <c r="G17" s="35">
        <v>320321</v>
      </c>
      <c r="H17" s="157">
        <v>-8.8</v>
      </c>
      <c r="I17" s="247">
        <f t="shared" si="2"/>
        <v>6.971892715378815</v>
      </c>
      <c r="J17" s="247">
        <f t="shared" si="3"/>
        <v>14.62018227815489</v>
      </c>
      <c r="K17" s="247">
        <f t="shared" si="4"/>
        <v>6.245838582049355</v>
      </c>
      <c r="L17" s="247">
        <f t="shared" si="9"/>
        <v>6.554805073692096</v>
      </c>
      <c r="M17" s="247">
        <f t="shared" si="10"/>
        <v>7.440120594984809</v>
      </c>
      <c r="O17" s="30"/>
      <c r="P17" s="31" t="s">
        <v>223</v>
      </c>
      <c r="Q17" s="300" t="s">
        <v>224</v>
      </c>
      <c r="R17" s="300"/>
      <c r="S17" s="168">
        <v>188286</v>
      </c>
      <c r="T17" s="163">
        <v>204818</v>
      </c>
      <c r="U17" s="173">
        <v>238702</v>
      </c>
      <c r="V17" s="176">
        <v>-12.1</v>
      </c>
      <c r="W17" s="148">
        <f t="shared" si="5"/>
        <v>8.780259817511658</v>
      </c>
      <c r="X17" s="148">
        <f t="shared" si="11"/>
        <v>16.54346785927018</v>
      </c>
      <c r="Y17" s="147">
        <f t="shared" si="6"/>
        <v>5.612323826846191</v>
      </c>
      <c r="Z17" s="147">
        <f t="shared" si="7"/>
        <v>5.998643980429972</v>
      </c>
      <c r="AA17" s="147">
        <f t="shared" si="8"/>
        <v>6.960638168822201</v>
      </c>
      <c r="AD17" s="98"/>
      <c r="AE17" s="98"/>
    </row>
    <row r="18" spans="1:31" ht="21" customHeight="1">
      <c r="A18" s="30"/>
      <c r="B18" s="31" t="s">
        <v>225</v>
      </c>
      <c r="C18" s="300" t="s">
        <v>226</v>
      </c>
      <c r="D18" s="300"/>
      <c r="E18" s="154">
        <v>808655</v>
      </c>
      <c r="F18" s="150">
        <v>838922</v>
      </c>
      <c r="G18" s="35">
        <v>820827</v>
      </c>
      <c r="H18" s="157">
        <v>5.2</v>
      </c>
      <c r="I18" s="247">
        <f t="shared" si="2"/>
        <v>3.7428816986230222</v>
      </c>
      <c r="J18" s="247">
        <f t="shared" si="3"/>
        <v>-2.156934732907231</v>
      </c>
      <c r="K18" s="247">
        <f t="shared" si="4"/>
        <v>19.3330064366452</v>
      </c>
      <c r="L18" s="247">
        <f t="shared" si="9"/>
        <v>19.67691673685576</v>
      </c>
      <c r="M18" s="247">
        <f t="shared" si="10"/>
        <v>19.065412094803637</v>
      </c>
      <c r="O18" s="30"/>
      <c r="P18" s="31" t="s">
        <v>225</v>
      </c>
      <c r="Q18" s="300" t="s">
        <v>226</v>
      </c>
      <c r="R18" s="300"/>
      <c r="S18" s="168">
        <v>665518</v>
      </c>
      <c r="T18" s="163">
        <v>695308</v>
      </c>
      <c r="U18" s="173">
        <v>683962</v>
      </c>
      <c r="V18" s="176">
        <v>5.3</v>
      </c>
      <c r="W18" s="148">
        <f t="shared" si="5"/>
        <v>4.476212514161901</v>
      </c>
      <c r="X18" s="148">
        <f t="shared" si="11"/>
        <v>-1.6317948304923862</v>
      </c>
      <c r="Y18" s="147">
        <f t="shared" si="6"/>
        <v>19.837388486637472</v>
      </c>
      <c r="Z18" s="147">
        <f t="shared" si="7"/>
        <v>20.363957995609777</v>
      </c>
      <c r="AA18" s="147">
        <f t="shared" si="8"/>
        <v>19.94458363660116</v>
      </c>
      <c r="AD18" s="98"/>
      <c r="AE18" s="98"/>
    </row>
    <row r="19" spans="1:154" s="16" customFormat="1" ht="21" customHeight="1">
      <c r="A19" s="30"/>
      <c r="B19" s="31"/>
      <c r="C19" s="26"/>
      <c r="D19" s="26"/>
      <c r="E19" s="156"/>
      <c r="F19" s="152"/>
      <c r="G19" s="161"/>
      <c r="H19" s="157"/>
      <c r="I19" s="157"/>
      <c r="J19" s="157"/>
      <c r="K19" s="157"/>
      <c r="L19" s="157"/>
      <c r="M19" s="157"/>
      <c r="N19" s="15"/>
      <c r="O19" s="30"/>
      <c r="P19" s="31"/>
      <c r="Q19" s="26"/>
      <c r="R19" s="26"/>
      <c r="S19" s="169"/>
      <c r="T19" s="164"/>
      <c r="U19" s="174"/>
      <c r="V19" s="176"/>
      <c r="W19" s="176"/>
      <c r="X19" s="176"/>
      <c r="Y19" s="176"/>
      <c r="Z19" s="176"/>
      <c r="AA19" s="176"/>
      <c r="AB19" s="5"/>
      <c r="AC19" s="5"/>
      <c r="AD19" s="98"/>
      <c r="AE19" s="98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</row>
    <row r="20" spans="1:154" s="16" customFormat="1" ht="21" customHeight="1">
      <c r="A20" s="101" t="s">
        <v>1</v>
      </c>
      <c r="B20" s="294" t="s">
        <v>227</v>
      </c>
      <c r="C20" s="294"/>
      <c r="D20" s="294"/>
      <c r="E20" s="248">
        <f>SUM(E21:E23)</f>
        <v>369613</v>
      </c>
      <c r="F20" s="215">
        <f>SUM(F21:F23)</f>
        <v>384773</v>
      </c>
      <c r="G20" s="215">
        <f>SUM(G21:G23)</f>
        <v>396673</v>
      </c>
      <c r="H20" s="205">
        <v>4</v>
      </c>
      <c r="I20" s="205">
        <f t="shared" si="2"/>
        <v>4.10158733594327</v>
      </c>
      <c r="J20" s="205">
        <f t="shared" si="3"/>
        <v>3.0927325981812652</v>
      </c>
      <c r="K20" s="205">
        <f t="shared" si="4"/>
        <v>8.836562573740027</v>
      </c>
      <c r="L20" s="205">
        <f t="shared" si="9"/>
        <v>9.024851277699478</v>
      </c>
      <c r="M20" s="205">
        <f t="shared" si="10"/>
        <v>9.213554393169382</v>
      </c>
      <c r="N20" s="15"/>
      <c r="O20" s="101" t="s">
        <v>1</v>
      </c>
      <c r="P20" s="294" t="s">
        <v>227</v>
      </c>
      <c r="Q20" s="294"/>
      <c r="R20" s="294"/>
      <c r="S20" s="171">
        <f>SUM(S21:S23)</f>
        <v>327587</v>
      </c>
      <c r="T20" s="166">
        <f>SUM(T21:T23)</f>
        <v>338245</v>
      </c>
      <c r="U20" s="166">
        <f>SUM(U21:U23)</f>
        <v>349315</v>
      </c>
      <c r="V20" s="205">
        <v>3.7</v>
      </c>
      <c r="W20" s="177">
        <f t="shared" si="5"/>
        <v>3.2534868599791813</v>
      </c>
      <c r="X20" s="177">
        <f t="shared" si="11"/>
        <v>3.272775650785673</v>
      </c>
      <c r="Y20" s="207">
        <f t="shared" si="6"/>
        <v>9.764530158721643</v>
      </c>
      <c r="Z20" s="207">
        <f t="shared" si="7"/>
        <v>9.906411219524339</v>
      </c>
      <c r="AA20" s="207">
        <f t="shared" si="8"/>
        <v>10.186153957411866</v>
      </c>
      <c r="AB20" s="15"/>
      <c r="AC20" s="15"/>
      <c r="AD20" s="98"/>
      <c r="AE20" s="98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</row>
    <row r="21" spans="1:31" ht="21" customHeight="1">
      <c r="A21" s="34"/>
      <c r="B21" s="31" t="s">
        <v>19</v>
      </c>
      <c r="C21" s="300" t="s">
        <v>216</v>
      </c>
      <c r="D21" s="300"/>
      <c r="E21" s="154">
        <v>8803</v>
      </c>
      <c r="F21" s="150">
        <v>10521</v>
      </c>
      <c r="G21" s="215">
        <v>11600</v>
      </c>
      <c r="H21" s="176">
        <v>10</v>
      </c>
      <c r="I21" s="176">
        <f t="shared" si="2"/>
        <v>19.516074065659435</v>
      </c>
      <c r="J21" s="176">
        <f t="shared" si="3"/>
        <v>10.255679117954568</v>
      </c>
      <c r="K21" s="176">
        <f t="shared" si="4"/>
        <v>0.21045866984287204</v>
      </c>
      <c r="L21" s="176">
        <f t="shared" si="9"/>
        <v>0.2467700703861139</v>
      </c>
      <c r="M21" s="176">
        <f t="shared" si="10"/>
        <v>0.26943409549115976</v>
      </c>
      <c r="O21" s="34"/>
      <c r="P21" s="31" t="s">
        <v>19</v>
      </c>
      <c r="Q21" s="300" t="s">
        <v>216</v>
      </c>
      <c r="R21" s="300"/>
      <c r="S21" s="168">
        <v>5500</v>
      </c>
      <c r="T21" s="163">
        <v>5785</v>
      </c>
      <c r="U21" s="166">
        <v>6095</v>
      </c>
      <c r="V21" s="176">
        <v>9.5</v>
      </c>
      <c r="W21" s="148">
        <f t="shared" si="5"/>
        <v>5.181818181818182</v>
      </c>
      <c r="X21" s="148">
        <f t="shared" si="11"/>
        <v>5.358686257562662</v>
      </c>
      <c r="Y21" s="147">
        <f t="shared" si="6"/>
        <v>0.16394092522892859</v>
      </c>
      <c r="Z21" s="147">
        <f t="shared" si="7"/>
        <v>0.16942922705420124</v>
      </c>
      <c r="AA21" s="147">
        <f t="shared" si="8"/>
        <v>0.1777324431256182</v>
      </c>
      <c r="AD21" s="98"/>
      <c r="AE21" s="98"/>
    </row>
    <row r="22" spans="1:31" ht="21" customHeight="1">
      <c r="A22" s="34"/>
      <c r="B22" s="31" t="s">
        <v>20</v>
      </c>
      <c r="C22" s="300" t="s">
        <v>226</v>
      </c>
      <c r="D22" s="300"/>
      <c r="E22" s="154">
        <v>170682</v>
      </c>
      <c r="F22" s="150">
        <v>175276</v>
      </c>
      <c r="G22" s="215">
        <v>179428</v>
      </c>
      <c r="H22" s="176">
        <v>5</v>
      </c>
      <c r="I22" s="176">
        <f t="shared" si="2"/>
        <v>2.6915550556004733</v>
      </c>
      <c r="J22" s="176">
        <f t="shared" si="3"/>
        <v>2.3688354366827173</v>
      </c>
      <c r="K22" s="176">
        <f t="shared" si="4"/>
        <v>4.080598283099067</v>
      </c>
      <c r="L22" s="176">
        <f t="shared" si="9"/>
        <v>4.111098836327012</v>
      </c>
      <c r="M22" s="176">
        <f t="shared" si="10"/>
        <v>4.167588007395501</v>
      </c>
      <c r="O22" s="34"/>
      <c r="P22" s="31" t="s">
        <v>20</v>
      </c>
      <c r="Q22" s="300" t="s">
        <v>226</v>
      </c>
      <c r="R22" s="300"/>
      <c r="S22" s="168">
        <v>149563</v>
      </c>
      <c r="T22" s="163">
        <v>153045</v>
      </c>
      <c r="U22" s="166">
        <v>157205</v>
      </c>
      <c r="V22" s="176">
        <v>5</v>
      </c>
      <c r="W22" s="148">
        <f t="shared" si="5"/>
        <v>2.328115911020774</v>
      </c>
      <c r="X22" s="148">
        <f t="shared" si="11"/>
        <v>2.7181547910745207</v>
      </c>
      <c r="Y22" s="147">
        <f t="shared" si="6"/>
        <v>4.458090290911682</v>
      </c>
      <c r="Z22" s="147">
        <f t="shared" si="7"/>
        <v>4.482332939414041</v>
      </c>
      <c r="AA22" s="147">
        <f t="shared" si="8"/>
        <v>4.5841556557117</v>
      </c>
      <c r="AD22" s="98"/>
      <c r="AE22" s="98"/>
    </row>
    <row r="23" spans="1:154" s="16" customFormat="1" ht="21" customHeight="1">
      <c r="A23" s="34"/>
      <c r="B23" s="31" t="s">
        <v>21</v>
      </c>
      <c r="C23" s="300" t="s">
        <v>228</v>
      </c>
      <c r="D23" s="300"/>
      <c r="E23" s="154">
        <v>190128</v>
      </c>
      <c r="F23" s="150">
        <v>198976</v>
      </c>
      <c r="G23" s="215">
        <v>205645</v>
      </c>
      <c r="H23" s="176">
        <v>2.9</v>
      </c>
      <c r="I23" s="176">
        <f t="shared" si="2"/>
        <v>4.6537069763527725</v>
      </c>
      <c r="J23" s="176">
        <f t="shared" si="3"/>
        <v>3.3516605017690577</v>
      </c>
      <c r="K23" s="176">
        <f t="shared" si="4"/>
        <v>4.545505620798089</v>
      </c>
      <c r="L23" s="176">
        <f t="shared" si="9"/>
        <v>4.666982370986351</v>
      </c>
      <c r="M23" s="176">
        <f t="shared" si="10"/>
        <v>4.77653229028272</v>
      </c>
      <c r="N23" s="15"/>
      <c r="O23" s="34"/>
      <c r="P23" s="31" t="s">
        <v>21</v>
      </c>
      <c r="Q23" s="300" t="s">
        <v>228</v>
      </c>
      <c r="R23" s="300"/>
      <c r="S23" s="168">
        <v>172524</v>
      </c>
      <c r="T23" s="163">
        <v>179415</v>
      </c>
      <c r="U23" s="166">
        <v>186015</v>
      </c>
      <c r="V23" s="176">
        <v>2.5</v>
      </c>
      <c r="W23" s="148">
        <f t="shared" si="5"/>
        <v>3.9942268901718023</v>
      </c>
      <c r="X23" s="148">
        <f t="shared" si="11"/>
        <v>3.6786221887802024</v>
      </c>
      <c r="Y23" s="147">
        <f t="shared" si="6"/>
        <v>5.142498942581033</v>
      </c>
      <c r="Z23" s="147">
        <f t="shared" si="7"/>
        <v>5.254649053056096</v>
      </c>
      <c r="AA23" s="147">
        <f t="shared" si="8"/>
        <v>5.424265858574548</v>
      </c>
      <c r="AB23" s="5"/>
      <c r="AC23" s="5"/>
      <c r="AD23" s="98"/>
      <c r="AE23" s="98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</row>
    <row r="24" spans="1:154" s="16" customFormat="1" ht="21" customHeight="1">
      <c r="A24" s="101" t="s">
        <v>2</v>
      </c>
      <c r="B24" s="316" t="s">
        <v>22</v>
      </c>
      <c r="C24" s="316"/>
      <c r="D24" s="317"/>
      <c r="E24" s="248">
        <f>SUM(E25)</f>
        <v>84428</v>
      </c>
      <c r="F24" s="215">
        <f>SUM(F25)</f>
        <v>86339</v>
      </c>
      <c r="G24" s="215">
        <f>SUM(G25)</f>
        <v>90767</v>
      </c>
      <c r="H24" s="205">
        <v>6.1</v>
      </c>
      <c r="I24" s="205">
        <f t="shared" si="2"/>
        <v>2.2634670962240016</v>
      </c>
      <c r="J24" s="205">
        <f t="shared" si="3"/>
        <v>5.128620901330801</v>
      </c>
      <c r="K24" s="205">
        <f t="shared" si="4"/>
        <v>2.0184714957962058</v>
      </c>
      <c r="L24" s="205">
        <f t="shared" si="9"/>
        <v>2.0250813712638234</v>
      </c>
      <c r="M24" s="205">
        <f t="shared" si="10"/>
        <v>2.108252115986733</v>
      </c>
      <c r="N24" s="15"/>
      <c r="O24" s="101" t="s">
        <v>2</v>
      </c>
      <c r="P24" s="316" t="s">
        <v>22</v>
      </c>
      <c r="Q24" s="316"/>
      <c r="R24" s="317"/>
      <c r="S24" s="171">
        <f>SUM(S25)</f>
        <v>73853</v>
      </c>
      <c r="T24" s="166">
        <f>SUM(T25)</f>
        <v>75176</v>
      </c>
      <c r="U24" s="166">
        <f>SUM(U25)</f>
        <v>78522</v>
      </c>
      <c r="V24" s="205">
        <v>5.5</v>
      </c>
      <c r="W24" s="177">
        <f t="shared" si="5"/>
        <v>1.7913964226233192</v>
      </c>
      <c r="X24" s="177">
        <f t="shared" si="11"/>
        <v>4.450888581462169</v>
      </c>
      <c r="Y24" s="207">
        <f t="shared" si="6"/>
        <v>2.2013689365331026</v>
      </c>
      <c r="Z24" s="207">
        <f t="shared" si="7"/>
        <v>2.2017306089933677</v>
      </c>
      <c r="AA24" s="207">
        <f t="shared" si="8"/>
        <v>2.2897304182296625</v>
      </c>
      <c r="AB24" s="15"/>
      <c r="AC24" s="15"/>
      <c r="AD24" s="98"/>
      <c r="AE24" s="98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</row>
    <row r="25" spans="1:154" ht="21" customHeight="1">
      <c r="A25" s="34"/>
      <c r="B25" s="31" t="s">
        <v>19</v>
      </c>
      <c r="C25" s="300" t="s">
        <v>226</v>
      </c>
      <c r="D25" s="300"/>
      <c r="E25" s="154">
        <v>84428</v>
      </c>
      <c r="F25" s="150">
        <v>86339</v>
      </c>
      <c r="G25" s="215">
        <v>90767</v>
      </c>
      <c r="H25" s="176">
        <v>6.1</v>
      </c>
      <c r="I25" s="176">
        <f t="shared" si="2"/>
        <v>2.2634670962240016</v>
      </c>
      <c r="J25" s="176">
        <f t="shared" si="3"/>
        <v>5.128620901330801</v>
      </c>
      <c r="K25" s="176">
        <f t="shared" si="4"/>
        <v>2.0184714957962058</v>
      </c>
      <c r="L25" s="176">
        <f t="shared" si="9"/>
        <v>2.0250813712638234</v>
      </c>
      <c r="M25" s="176">
        <f t="shared" si="10"/>
        <v>2.108252115986733</v>
      </c>
      <c r="O25" s="34"/>
      <c r="P25" s="31" t="s">
        <v>19</v>
      </c>
      <c r="Q25" s="300" t="s">
        <v>226</v>
      </c>
      <c r="R25" s="300"/>
      <c r="S25" s="168">
        <v>73853</v>
      </c>
      <c r="T25" s="163">
        <v>75176</v>
      </c>
      <c r="U25" s="166">
        <v>78522</v>
      </c>
      <c r="V25" s="176">
        <v>5.5</v>
      </c>
      <c r="W25" s="148">
        <f t="shared" si="5"/>
        <v>1.7913964226233192</v>
      </c>
      <c r="X25" s="148">
        <f t="shared" si="11"/>
        <v>4.450888581462169</v>
      </c>
      <c r="Y25" s="147">
        <f t="shared" si="6"/>
        <v>2.2013689365331026</v>
      </c>
      <c r="Z25" s="147">
        <f t="shared" si="7"/>
        <v>2.2017306089933677</v>
      </c>
      <c r="AA25" s="147">
        <f t="shared" si="8"/>
        <v>2.2897304182296625</v>
      </c>
      <c r="AB25" s="5"/>
      <c r="AC25" s="5"/>
      <c r="AD25" s="98"/>
      <c r="AE25" s="98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</row>
    <row r="26" spans="1:154" s="16" customFormat="1" ht="21" customHeight="1">
      <c r="A26" s="101" t="s">
        <v>3</v>
      </c>
      <c r="B26" s="294" t="s">
        <v>229</v>
      </c>
      <c r="C26" s="294"/>
      <c r="D26" s="294"/>
      <c r="E26" s="248">
        <f>SUM(E6,E20,E24)</f>
        <v>4348960</v>
      </c>
      <c r="F26" s="215">
        <f>SUM(F6,F20,F24)</f>
        <v>4409902</v>
      </c>
      <c r="G26" s="215">
        <f>SUM(G6,G20,G24)</f>
        <v>4471821</v>
      </c>
      <c r="H26" s="205">
        <v>1.5</v>
      </c>
      <c r="I26" s="205">
        <f t="shared" si="2"/>
        <v>1.4013005408189545</v>
      </c>
      <c r="J26" s="205">
        <f t="shared" si="3"/>
        <v>1.4040901589196313</v>
      </c>
      <c r="K26" s="205">
        <f t="shared" si="4"/>
        <v>103.97322921729601</v>
      </c>
      <c r="L26" s="205">
        <f t="shared" si="9"/>
        <v>103.43425785912598</v>
      </c>
      <c r="M26" s="205">
        <f t="shared" si="10"/>
        <v>103.86733158046324</v>
      </c>
      <c r="N26" s="15"/>
      <c r="O26" s="101" t="s">
        <v>3</v>
      </c>
      <c r="P26" s="294" t="s">
        <v>229</v>
      </c>
      <c r="Q26" s="294"/>
      <c r="R26" s="294"/>
      <c r="S26" s="171">
        <f>SUM(S6,S20,S24)</f>
        <v>3505003</v>
      </c>
      <c r="T26" s="166">
        <f>SUM(T6,T20,T24)</f>
        <v>3546032</v>
      </c>
      <c r="U26" s="166">
        <f>SUM(U6,U20,U24)</f>
        <v>3582292</v>
      </c>
      <c r="V26" s="205">
        <v>0.9</v>
      </c>
      <c r="W26" s="177">
        <f t="shared" si="5"/>
        <v>1.170583876818365</v>
      </c>
      <c r="X26" s="177">
        <f t="shared" si="11"/>
        <v>1.022551403935441</v>
      </c>
      <c r="Y26" s="207">
        <f t="shared" si="6"/>
        <v>104.47516995457644</v>
      </c>
      <c r="Z26" s="207">
        <f t="shared" si="7"/>
        <v>103.85504941563757</v>
      </c>
      <c r="AA26" s="207">
        <f t="shared" si="8"/>
        <v>104.4609531007969</v>
      </c>
      <c r="AB26" s="30"/>
      <c r="AC26" s="5"/>
      <c r="AD26" s="98"/>
      <c r="AE26" s="98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</row>
    <row r="27" spans="1:154" s="16" customFormat="1" ht="21" customHeight="1">
      <c r="A27" s="101" t="s">
        <v>4</v>
      </c>
      <c r="B27" s="294" t="s">
        <v>296</v>
      </c>
      <c r="C27" s="294"/>
      <c r="D27" s="294"/>
      <c r="E27" s="248">
        <v>509</v>
      </c>
      <c r="F27" s="215">
        <v>399</v>
      </c>
      <c r="G27" s="215">
        <v>492</v>
      </c>
      <c r="H27" s="205">
        <v>-15.4</v>
      </c>
      <c r="I27" s="205">
        <v>-21.7</v>
      </c>
      <c r="J27" s="205">
        <f t="shared" si="3"/>
        <v>23.30827067669173</v>
      </c>
      <c r="K27" s="205">
        <f t="shared" si="4"/>
        <v>0.012168972276499133</v>
      </c>
      <c r="L27" s="205">
        <f t="shared" si="9"/>
        <v>0.009358545583505316</v>
      </c>
      <c r="M27" s="205">
        <f t="shared" si="10"/>
        <v>0.011427721981176777</v>
      </c>
      <c r="N27" s="15"/>
      <c r="O27" s="101" t="s">
        <v>4</v>
      </c>
      <c r="P27" s="294" t="s">
        <v>296</v>
      </c>
      <c r="Q27" s="294"/>
      <c r="R27" s="294"/>
      <c r="S27" s="170" t="s">
        <v>375</v>
      </c>
      <c r="T27" s="165" t="s">
        <v>375</v>
      </c>
      <c r="U27" s="165" t="s">
        <v>375</v>
      </c>
      <c r="V27" s="148" t="s">
        <v>375</v>
      </c>
      <c r="W27" s="148" t="s">
        <v>375</v>
      </c>
      <c r="X27" s="148" t="s">
        <v>375</v>
      </c>
      <c r="Y27" s="148" t="s">
        <v>375</v>
      </c>
      <c r="Z27" s="148" t="s">
        <v>375</v>
      </c>
      <c r="AA27" s="148" t="s">
        <v>375</v>
      </c>
      <c r="AB27" s="30"/>
      <c r="AC27" s="5"/>
      <c r="AD27" s="98"/>
      <c r="AE27" s="98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</row>
    <row r="28" spans="1:154" s="16" customFormat="1" ht="21" customHeight="1">
      <c r="A28" s="101" t="s">
        <v>6</v>
      </c>
      <c r="B28" s="280" t="s">
        <v>297</v>
      </c>
      <c r="C28" s="280"/>
      <c r="D28" s="280"/>
      <c r="E28" s="248">
        <v>16564</v>
      </c>
      <c r="F28" s="215">
        <v>15191</v>
      </c>
      <c r="G28" s="215">
        <v>14013</v>
      </c>
      <c r="H28" s="205">
        <v>-10</v>
      </c>
      <c r="I28" s="205">
        <f t="shared" si="2"/>
        <v>-8.28906061337841</v>
      </c>
      <c r="J28" s="205">
        <f t="shared" si="3"/>
        <v>-7.754591534461194</v>
      </c>
      <c r="K28" s="205">
        <f t="shared" si="4"/>
        <v>0.3960056125499639</v>
      </c>
      <c r="L28" s="205">
        <f t="shared" si="9"/>
        <v>0.3563049272156122</v>
      </c>
      <c r="M28" s="205">
        <f t="shared" si="10"/>
        <v>0.3254810327687605</v>
      </c>
      <c r="N28" s="15"/>
      <c r="O28" s="101" t="s">
        <v>6</v>
      </c>
      <c r="P28" s="280" t="s">
        <v>297</v>
      </c>
      <c r="Q28" s="280"/>
      <c r="R28" s="280"/>
      <c r="S28" s="170" t="s">
        <v>376</v>
      </c>
      <c r="T28" s="165" t="s">
        <v>376</v>
      </c>
      <c r="U28" s="165" t="s">
        <v>376</v>
      </c>
      <c r="V28" s="148" t="s">
        <v>376</v>
      </c>
      <c r="W28" s="148" t="s">
        <v>376</v>
      </c>
      <c r="X28" s="148" t="s">
        <v>376</v>
      </c>
      <c r="Y28" s="148" t="s">
        <v>376</v>
      </c>
      <c r="Z28" s="148" t="s">
        <v>376</v>
      </c>
      <c r="AA28" s="148" t="s">
        <v>376</v>
      </c>
      <c r="AB28" s="30"/>
      <c r="AC28" s="5"/>
      <c r="AD28" s="98"/>
      <c r="AE28" s="98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</row>
    <row r="29" spans="1:154" s="16" customFormat="1" ht="21" customHeight="1">
      <c r="A29" s="101" t="s">
        <v>7</v>
      </c>
      <c r="B29" s="280" t="s">
        <v>230</v>
      </c>
      <c r="C29" s="280"/>
      <c r="D29" s="280"/>
      <c r="E29" s="248">
        <v>150136</v>
      </c>
      <c r="F29" s="215">
        <v>131626</v>
      </c>
      <c r="G29" s="215">
        <v>152980</v>
      </c>
      <c r="H29" s="205">
        <v>-2</v>
      </c>
      <c r="I29" s="205">
        <f t="shared" si="2"/>
        <v>-12.328821868172856</v>
      </c>
      <c r="J29" s="205">
        <f t="shared" si="3"/>
        <v>16.223238569887407</v>
      </c>
      <c r="K29" s="205">
        <f t="shared" si="4"/>
        <v>3.589392577022542</v>
      </c>
      <c r="L29" s="205">
        <f t="shared" si="9"/>
        <v>3.0872880224924084</v>
      </c>
      <c r="M29" s="205">
        <f t="shared" si="10"/>
        <v>3.553278269675657</v>
      </c>
      <c r="N29" s="15"/>
      <c r="O29" s="101" t="s">
        <v>7</v>
      </c>
      <c r="P29" s="280" t="s">
        <v>230</v>
      </c>
      <c r="Q29" s="280"/>
      <c r="R29" s="280"/>
      <c r="S29" s="171">
        <v>150136</v>
      </c>
      <c r="T29" s="166">
        <v>131626</v>
      </c>
      <c r="U29" s="166">
        <v>152980</v>
      </c>
      <c r="V29" s="205">
        <v>-2</v>
      </c>
      <c r="W29" s="177">
        <f t="shared" si="5"/>
        <v>-12.328821868172856</v>
      </c>
      <c r="X29" s="177">
        <f t="shared" si="11"/>
        <v>16.223238569887407</v>
      </c>
      <c r="Y29" s="207">
        <f t="shared" si="6"/>
        <v>4.475169954576441</v>
      </c>
      <c r="Z29" s="207">
        <f t="shared" si="7"/>
        <v>3.8550201279578724</v>
      </c>
      <c r="AA29" s="207">
        <f t="shared" si="8"/>
        <v>4.460953100796894</v>
      </c>
      <c r="AB29" s="30"/>
      <c r="AC29" s="15"/>
      <c r="AD29" s="98"/>
      <c r="AE29" s="98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</row>
    <row r="30" spans="1:154" s="16" customFormat="1" ht="21" customHeight="1">
      <c r="A30" s="133" t="s">
        <v>8</v>
      </c>
      <c r="B30" s="296" t="s">
        <v>231</v>
      </c>
      <c r="C30" s="296"/>
      <c r="D30" s="297"/>
      <c r="E30" s="216">
        <f>E26+E27-E28-E29</f>
        <v>4182769</v>
      </c>
      <c r="F30" s="217">
        <v>4263483</v>
      </c>
      <c r="G30" s="217">
        <f>G26+G27-G28-G29</f>
        <v>4305320</v>
      </c>
      <c r="H30" s="218">
        <v>1.7</v>
      </c>
      <c r="I30" s="249">
        <f aca="true" t="shared" si="12" ref="I30:I42">100*(F30-E30)/E30</f>
        <v>1.9296786411107092</v>
      </c>
      <c r="J30" s="249">
        <f aca="true" t="shared" si="13" ref="J30:J42">100*(G30-F30)/F30</f>
        <v>0.9812868961832379</v>
      </c>
      <c r="K30" s="249">
        <f t="shared" si="4"/>
        <v>100</v>
      </c>
      <c r="L30" s="249">
        <f t="shared" si="9"/>
        <v>100</v>
      </c>
      <c r="M30" s="249">
        <f t="shared" si="10"/>
        <v>100</v>
      </c>
      <c r="N30" s="15"/>
      <c r="O30" s="133" t="s">
        <v>8</v>
      </c>
      <c r="P30" s="296" t="s">
        <v>231</v>
      </c>
      <c r="Q30" s="296"/>
      <c r="R30" s="297"/>
      <c r="S30" s="252">
        <f>S26-S29</f>
        <v>3354867</v>
      </c>
      <c r="T30" s="239">
        <v>3414405</v>
      </c>
      <c r="U30" s="239">
        <f>U26-U29</f>
        <v>3429312</v>
      </c>
      <c r="V30" s="178">
        <v>1</v>
      </c>
      <c r="W30" s="241">
        <f aca="true" t="shared" si="14" ref="W30:W42">100*(T30-S30)/S30</f>
        <v>1.7746754193236274</v>
      </c>
      <c r="X30" s="241">
        <f aca="true" t="shared" si="15" ref="X30:X42">100*(U30-T30)/T30</f>
        <v>0.4365914412613618</v>
      </c>
      <c r="Y30" s="242">
        <f t="shared" si="6"/>
        <v>100</v>
      </c>
      <c r="Z30" s="242">
        <f t="shared" si="7"/>
        <v>100</v>
      </c>
      <c r="AA30" s="242">
        <f t="shared" si="8"/>
        <v>100</v>
      </c>
      <c r="AB30" s="30"/>
      <c r="AC30" s="15"/>
      <c r="AD30" s="98"/>
      <c r="AE30" s="98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</row>
    <row r="31" spans="1:154" s="16" customFormat="1" ht="21" customHeight="1">
      <c r="A31" s="30"/>
      <c r="B31" s="31"/>
      <c r="C31" s="26"/>
      <c r="D31" s="26"/>
      <c r="E31" s="99"/>
      <c r="F31" s="99"/>
      <c r="G31" s="99"/>
      <c r="H31" s="103"/>
      <c r="I31" s="93"/>
      <c r="J31" s="93"/>
      <c r="K31" s="93"/>
      <c r="L31" s="93"/>
      <c r="M31" s="93"/>
      <c r="N31" s="15"/>
      <c r="O31" s="101"/>
      <c r="P31" s="125"/>
      <c r="Q31" s="127"/>
      <c r="R31" s="127"/>
      <c r="S31" s="105"/>
      <c r="T31" s="105"/>
      <c r="U31" s="105"/>
      <c r="V31" s="105"/>
      <c r="W31" s="105"/>
      <c r="X31" s="105"/>
      <c r="Y31" s="105"/>
      <c r="Z31" s="105"/>
      <c r="AA31" s="105"/>
      <c r="AB31" s="15"/>
      <c r="AC31" s="15"/>
      <c r="AD31" s="98"/>
      <c r="AE31" s="98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</row>
    <row r="32" spans="1:154" s="16" customFormat="1" ht="21" customHeight="1">
      <c r="A32" s="30"/>
      <c r="B32" s="31"/>
      <c r="C32" s="26"/>
      <c r="D32" s="26"/>
      <c r="E32" s="99"/>
      <c r="F32" s="99"/>
      <c r="G32" s="99"/>
      <c r="H32" s="103"/>
      <c r="I32" s="93"/>
      <c r="J32" s="93"/>
      <c r="K32" s="93"/>
      <c r="L32" s="93"/>
      <c r="M32" s="93"/>
      <c r="N32" s="5"/>
      <c r="O32" s="23"/>
      <c r="P32" s="18"/>
      <c r="Q32" s="66"/>
      <c r="R32" s="66"/>
      <c r="S32" s="14"/>
      <c r="T32" s="14"/>
      <c r="U32" s="14"/>
      <c r="V32" s="14"/>
      <c r="W32" s="14"/>
      <c r="X32" s="14"/>
      <c r="Y32" s="14"/>
      <c r="Z32" s="14"/>
      <c r="AA32" s="14"/>
      <c r="AB32" s="15"/>
      <c r="AC32" s="15"/>
      <c r="AD32" s="98"/>
      <c r="AE32" s="98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</row>
    <row r="33" spans="1:31" ht="21" customHeight="1">
      <c r="A33" s="101"/>
      <c r="B33" s="125"/>
      <c r="C33" s="125"/>
      <c r="D33" s="125"/>
      <c r="E33" s="102"/>
      <c r="F33" s="102"/>
      <c r="G33" s="102"/>
      <c r="H33" s="103"/>
      <c r="I33" s="93"/>
      <c r="J33" s="93"/>
      <c r="K33" s="93"/>
      <c r="L33" s="103"/>
      <c r="M33" s="103"/>
      <c r="O33" s="101"/>
      <c r="P33" s="124"/>
      <c r="Q33" s="127"/>
      <c r="R33" s="127"/>
      <c r="S33" s="105"/>
      <c r="T33" s="105"/>
      <c r="U33" s="105"/>
      <c r="V33" s="14"/>
      <c r="W33" s="14"/>
      <c r="X33" s="14"/>
      <c r="Y33" s="14"/>
      <c r="Z33" s="105"/>
      <c r="AA33" s="105"/>
      <c r="AD33" s="98"/>
      <c r="AE33" s="98"/>
    </row>
    <row r="34" spans="1:31" ht="21" customHeight="1">
      <c r="A34" s="34"/>
      <c r="B34" s="31"/>
      <c r="C34" s="26"/>
      <c r="D34" s="26"/>
      <c r="E34" s="99"/>
      <c r="F34" s="99"/>
      <c r="G34" s="99"/>
      <c r="H34" s="103"/>
      <c r="I34" s="93"/>
      <c r="J34" s="93"/>
      <c r="K34" s="93"/>
      <c r="L34" s="93"/>
      <c r="M34" s="93"/>
      <c r="O34" s="23"/>
      <c r="P34" s="13"/>
      <c r="Q34" s="66"/>
      <c r="R34" s="66"/>
      <c r="S34" s="14"/>
      <c r="T34" s="14"/>
      <c r="U34" s="14"/>
      <c r="V34" s="14"/>
      <c r="W34" s="14"/>
      <c r="X34" s="14"/>
      <c r="Y34" s="14"/>
      <c r="Z34" s="14"/>
      <c r="AA34" s="14"/>
      <c r="AD34" s="98"/>
      <c r="AE34" s="98"/>
    </row>
    <row r="35" spans="1:154" s="16" customFormat="1" ht="21" customHeight="1">
      <c r="A35" s="15" t="s">
        <v>232</v>
      </c>
      <c r="B35" s="38"/>
      <c r="C35" s="38"/>
      <c r="D35" s="15"/>
      <c r="E35" s="24"/>
      <c r="F35" s="24"/>
      <c r="G35" s="24"/>
      <c r="H35" s="25"/>
      <c r="I35" s="158"/>
      <c r="J35" s="158"/>
      <c r="K35" s="93"/>
      <c r="L35" s="37"/>
      <c r="M35" s="33"/>
      <c r="N35" s="15"/>
      <c r="O35" s="15" t="s">
        <v>232</v>
      </c>
      <c r="P35" s="15"/>
      <c r="Q35" s="15"/>
      <c r="R35" s="15"/>
      <c r="S35" s="24"/>
      <c r="T35" s="24"/>
      <c r="U35" s="24"/>
      <c r="V35" s="14"/>
      <c r="W35" s="175"/>
      <c r="X35" s="175"/>
      <c r="Y35" s="14"/>
      <c r="Z35" s="37"/>
      <c r="AA35" s="25"/>
      <c r="AB35" s="15"/>
      <c r="AC35" s="15"/>
      <c r="AD35" s="98"/>
      <c r="AE35" s="98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</row>
    <row r="36" spans="1:154" s="16" customFormat="1" ht="21" customHeight="1">
      <c r="A36" s="314" t="s">
        <v>298</v>
      </c>
      <c r="B36" s="314"/>
      <c r="C36" s="314"/>
      <c r="D36" s="315"/>
      <c r="E36" s="253">
        <f>SUM(E7:E9)</f>
        <v>79888</v>
      </c>
      <c r="F36" s="253">
        <f>SUM(F7:F9)</f>
        <v>71179</v>
      </c>
      <c r="G36" s="238">
        <v>79918</v>
      </c>
      <c r="H36" s="180">
        <v>5</v>
      </c>
      <c r="I36" s="176">
        <f t="shared" si="12"/>
        <v>-10.90151211696375</v>
      </c>
      <c r="J36" s="176">
        <f t="shared" si="13"/>
        <v>12.277497576532404</v>
      </c>
      <c r="K36" s="254">
        <f aca="true" t="shared" si="16" ref="K36:M42">100*E36/E$42</f>
        <v>1.909930957219966</v>
      </c>
      <c r="L36" s="254">
        <f t="shared" si="16"/>
        <v>1.6695035490935464</v>
      </c>
      <c r="M36" s="254">
        <f t="shared" si="16"/>
        <v>1.8562619866263104</v>
      </c>
      <c r="N36" s="15"/>
      <c r="O36" s="314" t="s">
        <v>298</v>
      </c>
      <c r="P36" s="314"/>
      <c r="Q36" s="314"/>
      <c r="R36" s="315"/>
      <c r="S36" s="260">
        <f>SUM(S7:S9)</f>
        <v>72129</v>
      </c>
      <c r="T36" s="260">
        <f>SUM(T7:T9)</f>
        <v>73267</v>
      </c>
      <c r="U36" s="240">
        <v>78830</v>
      </c>
      <c r="V36" s="180">
        <v>13.3</v>
      </c>
      <c r="W36" s="148">
        <f t="shared" si="14"/>
        <v>1.5777287914708369</v>
      </c>
      <c r="X36" s="148">
        <f t="shared" si="15"/>
        <v>7.592777102924918</v>
      </c>
      <c r="Y36" s="261">
        <f aca="true" t="shared" si="17" ref="Y36:AA38">100*S36/S$42</f>
        <v>2.149980908334071</v>
      </c>
      <c r="Z36" s="261">
        <f t="shared" si="17"/>
        <v>2.145820428449466</v>
      </c>
      <c r="AA36" s="261">
        <f t="shared" si="17"/>
        <v>2.2987118115820317</v>
      </c>
      <c r="AB36" s="15"/>
      <c r="AC36" s="15"/>
      <c r="AD36" s="98"/>
      <c r="AE36" s="98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</row>
    <row r="37" spans="1:31" ht="21" customHeight="1">
      <c r="A37" s="298" t="s">
        <v>299</v>
      </c>
      <c r="B37" s="298"/>
      <c r="C37" s="298"/>
      <c r="D37" s="299"/>
      <c r="E37" s="255">
        <f>SUM(E10:E12)</f>
        <v>1423978</v>
      </c>
      <c r="F37" s="255">
        <f>SUM(F10:F12)</f>
        <v>1372990</v>
      </c>
      <c r="G37" s="257">
        <f>SUM(G10:G12)</f>
        <v>1366242</v>
      </c>
      <c r="H37" s="176">
        <v>-0.1</v>
      </c>
      <c r="I37" s="176">
        <f t="shared" si="12"/>
        <v>-3.580673296918913</v>
      </c>
      <c r="J37" s="176">
        <f t="shared" si="13"/>
        <v>-0.491482093824427</v>
      </c>
      <c r="K37" s="176">
        <f t="shared" si="16"/>
        <v>34.04390727769093</v>
      </c>
      <c r="L37" s="176">
        <f t="shared" si="16"/>
        <v>32.203482457887134</v>
      </c>
      <c r="M37" s="176">
        <f t="shared" si="16"/>
        <v>31.7338157753235</v>
      </c>
      <c r="O37" s="298" t="s">
        <v>299</v>
      </c>
      <c r="P37" s="298"/>
      <c r="Q37" s="298"/>
      <c r="R37" s="299"/>
      <c r="S37" s="150">
        <f>SUM(S10:S12)</f>
        <v>1158840</v>
      </c>
      <c r="T37" s="150">
        <f>SUM(T10:T12)</f>
        <v>1094921</v>
      </c>
      <c r="U37" s="215">
        <f>SUM(U10:U12)</f>
        <v>1074895</v>
      </c>
      <c r="V37" s="176">
        <v>-1.5</v>
      </c>
      <c r="W37" s="148">
        <f t="shared" si="14"/>
        <v>-5.5157743950847395</v>
      </c>
      <c r="X37" s="148">
        <f t="shared" si="15"/>
        <v>-1.828990402047271</v>
      </c>
      <c r="Y37" s="147">
        <f t="shared" si="17"/>
        <v>34.542054871325746</v>
      </c>
      <c r="Z37" s="147">
        <f t="shared" si="17"/>
        <v>32.067695542854466</v>
      </c>
      <c r="AA37" s="147">
        <f t="shared" si="17"/>
        <v>31.344333790567905</v>
      </c>
      <c r="AD37" s="98"/>
      <c r="AE37" s="98"/>
    </row>
    <row r="38" spans="1:154" s="16" customFormat="1" ht="21" customHeight="1">
      <c r="A38" s="298" t="s">
        <v>300</v>
      </c>
      <c r="B38" s="298"/>
      <c r="C38" s="298"/>
      <c r="D38" s="299"/>
      <c r="E38" s="255">
        <v>2845094</v>
      </c>
      <c r="F38" s="255">
        <f>SUM(F13:F18,F20,F24)</f>
        <v>2965733</v>
      </c>
      <c r="G38" s="257">
        <f>SUM(G13:G18,G20,G24)</f>
        <v>3025660</v>
      </c>
      <c r="H38" s="176">
        <v>2.2</v>
      </c>
      <c r="I38" s="176">
        <f t="shared" si="12"/>
        <v>4.240246543699435</v>
      </c>
      <c r="J38" s="176">
        <f t="shared" si="13"/>
        <v>2.0206471722167842</v>
      </c>
      <c r="K38" s="176">
        <f t="shared" si="16"/>
        <v>68.01939098238512</v>
      </c>
      <c r="L38" s="176">
        <f t="shared" si="16"/>
        <v>69.5612718521453</v>
      </c>
      <c r="M38" s="176">
        <f t="shared" si="16"/>
        <v>70.27725471678173</v>
      </c>
      <c r="N38" s="15"/>
      <c r="O38" s="298" t="s">
        <v>300</v>
      </c>
      <c r="P38" s="298"/>
      <c r="Q38" s="298"/>
      <c r="R38" s="299"/>
      <c r="S38" s="150">
        <v>2274033</v>
      </c>
      <c r="T38" s="150">
        <f>SUM(T13:T18,T20,T24)</f>
        <v>2377844</v>
      </c>
      <c r="U38" s="215">
        <f>SUM(U13:U18,U20,U24)</f>
        <v>2428566</v>
      </c>
      <c r="V38" s="176">
        <v>1.7</v>
      </c>
      <c r="W38" s="148">
        <f t="shared" si="14"/>
        <v>4.565061280992844</v>
      </c>
      <c r="X38" s="148">
        <f t="shared" si="15"/>
        <v>2.1331088162217537</v>
      </c>
      <c r="Y38" s="147">
        <f t="shared" si="17"/>
        <v>67.78310436747567</v>
      </c>
      <c r="Z38" s="147">
        <f t="shared" si="17"/>
        <v>69.64153344433365</v>
      </c>
      <c r="AA38" s="147">
        <f t="shared" si="17"/>
        <v>70.81787833827893</v>
      </c>
      <c r="AB38" s="15"/>
      <c r="AC38" s="15"/>
      <c r="AD38" s="98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</row>
    <row r="39" spans="1:154" s="16" customFormat="1" ht="21" customHeight="1">
      <c r="A39" s="212"/>
      <c r="B39" s="294" t="s">
        <v>302</v>
      </c>
      <c r="C39" s="294"/>
      <c r="D39" s="295"/>
      <c r="E39" s="256">
        <v>509</v>
      </c>
      <c r="F39" s="257">
        <v>399</v>
      </c>
      <c r="G39" s="257">
        <v>492</v>
      </c>
      <c r="H39" s="205">
        <v>-15.4</v>
      </c>
      <c r="I39" s="205">
        <v>-21.7</v>
      </c>
      <c r="J39" s="205">
        <v>23.4</v>
      </c>
      <c r="K39" s="205">
        <f t="shared" si="16"/>
        <v>0.012168972276499133</v>
      </c>
      <c r="L39" s="205">
        <f t="shared" si="16"/>
        <v>0.009358545583505316</v>
      </c>
      <c r="M39" s="205">
        <f t="shared" si="16"/>
        <v>0.011427724635503199</v>
      </c>
      <c r="N39" s="15"/>
      <c r="O39" s="212"/>
      <c r="P39" s="294" t="s">
        <v>302</v>
      </c>
      <c r="Q39" s="294"/>
      <c r="R39" s="295"/>
      <c r="S39" s="179" t="s">
        <v>375</v>
      </c>
      <c r="T39" s="105" t="s">
        <v>375</v>
      </c>
      <c r="U39" s="105" t="s">
        <v>375</v>
      </c>
      <c r="V39" s="177" t="s">
        <v>375</v>
      </c>
      <c r="W39" s="177" t="s">
        <v>375</v>
      </c>
      <c r="X39" s="177" t="s">
        <v>375</v>
      </c>
      <c r="Y39" s="177" t="s">
        <v>375</v>
      </c>
      <c r="Z39" s="177" t="s">
        <v>375</v>
      </c>
      <c r="AA39" s="177" t="s">
        <v>375</v>
      </c>
      <c r="AB39" s="35"/>
      <c r="AC39" s="5"/>
      <c r="AD39" s="98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</row>
    <row r="40" spans="1:154" s="16" customFormat="1" ht="21" customHeight="1">
      <c r="A40" s="212"/>
      <c r="B40" s="294" t="s">
        <v>301</v>
      </c>
      <c r="C40" s="294"/>
      <c r="D40" s="295"/>
      <c r="E40" s="256">
        <v>16564</v>
      </c>
      <c r="F40" s="257">
        <v>15191</v>
      </c>
      <c r="G40" s="257">
        <v>14013</v>
      </c>
      <c r="H40" s="205">
        <v>-10</v>
      </c>
      <c r="I40" s="205">
        <f t="shared" si="12"/>
        <v>-8.28906061337841</v>
      </c>
      <c r="J40" s="205">
        <f t="shared" si="13"/>
        <v>-7.754591534461194</v>
      </c>
      <c r="K40" s="205">
        <f t="shared" si="16"/>
        <v>0.3960056125499639</v>
      </c>
      <c r="L40" s="205">
        <f t="shared" si="16"/>
        <v>0.3563049272156122</v>
      </c>
      <c r="M40" s="205">
        <f t="shared" si="16"/>
        <v>0.3254811083685088</v>
      </c>
      <c r="N40" s="15"/>
      <c r="O40" s="212"/>
      <c r="P40" s="294" t="s">
        <v>301</v>
      </c>
      <c r="Q40" s="294"/>
      <c r="R40" s="295"/>
      <c r="S40" s="262" t="s">
        <v>376</v>
      </c>
      <c r="T40" s="263" t="s">
        <v>376</v>
      </c>
      <c r="U40" s="263" t="s">
        <v>376</v>
      </c>
      <c r="V40" s="177" t="s">
        <v>376</v>
      </c>
      <c r="W40" s="177" t="s">
        <v>376</v>
      </c>
      <c r="X40" s="177" t="s">
        <v>376</v>
      </c>
      <c r="Y40" s="177" t="s">
        <v>376</v>
      </c>
      <c r="Z40" s="177" t="s">
        <v>376</v>
      </c>
      <c r="AA40" s="177" t="s">
        <v>376</v>
      </c>
      <c r="AB40" s="5"/>
      <c r="AC40" s="5"/>
      <c r="AD40" s="98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</row>
    <row r="41" spans="1:154" s="16" customFormat="1" ht="21" customHeight="1">
      <c r="A41" s="212"/>
      <c r="B41" s="294" t="s">
        <v>303</v>
      </c>
      <c r="C41" s="294"/>
      <c r="D41" s="295"/>
      <c r="E41" s="256">
        <v>150136</v>
      </c>
      <c r="F41" s="257">
        <v>131626</v>
      </c>
      <c r="G41" s="257">
        <v>152980</v>
      </c>
      <c r="H41" s="205">
        <v>-2</v>
      </c>
      <c r="I41" s="205">
        <f t="shared" si="12"/>
        <v>-12.328821868172856</v>
      </c>
      <c r="J41" s="205">
        <f t="shared" si="13"/>
        <v>16.223238569887407</v>
      </c>
      <c r="K41" s="205">
        <f t="shared" si="16"/>
        <v>3.589392577022542</v>
      </c>
      <c r="L41" s="205">
        <f t="shared" si="16"/>
        <v>3.0872880224924084</v>
      </c>
      <c r="M41" s="205">
        <f t="shared" si="16"/>
        <v>3.5532790949985356</v>
      </c>
      <c r="N41" s="15"/>
      <c r="O41" s="212"/>
      <c r="P41" s="294" t="s">
        <v>303</v>
      </c>
      <c r="Q41" s="294"/>
      <c r="R41" s="295"/>
      <c r="S41" s="214">
        <v>150136</v>
      </c>
      <c r="T41" s="215">
        <v>131626</v>
      </c>
      <c r="U41" s="215">
        <v>152980</v>
      </c>
      <c r="V41" s="205">
        <v>-2</v>
      </c>
      <c r="W41" s="177">
        <f t="shared" si="14"/>
        <v>-12.328821868172856</v>
      </c>
      <c r="X41" s="177">
        <f t="shared" si="15"/>
        <v>16.223238569887407</v>
      </c>
      <c r="Y41" s="207">
        <f aca="true" t="shared" si="18" ref="Y41:AA42">100*S41/S$42</f>
        <v>4.475169954576441</v>
      </c>
      <c r="Z41" s="207">
        <f t="shared" si="18"/>
        <v>3.8550201279578724</v>
      </c>
      <c r="AA41" s="207">
        <f t="shared" si="18"/>
        <v>4.460953100796894</v>
      </c>
      <c r="AB41" s="5"/>
      <c r="AC41" s="5"/>
      <c r="AD41" s="98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</row>
    <row r="42" spans="1:154" s="16" customFormat="1" ht="21" customHeight="1">
      <c r="A42" s="213"/>
      <c r="B42" s="296" t="s">
        <v>304</v>
      </c>
      <c r="C42" s="296"/>
      <c r="D42" s="297"/>
      <c r="E42" s="258">
        <f>SUM(E36:E39)-E40-E41</f>
        <v>4182769</v>
      </c>
      <c r="F42" s="259">
        <v>4263483</v>
      </c>
      <c r="G42" s="259">
        <f>SUM(G36:G39)-G40-G41</f>
        <v>4305319</v>
      </c>
      <c r="H42" s="218">
        <v>1.7</v>
      </c>
      <c r="I42" s="249">
        <f t="shared" si="12"/>
        <v>1.9296786411107092</v>
      </c>
      <c r="J42" s="249">
        <f t="shared" si="13"/>
        <v>0.9812634411817756</v>
      </c>
      <c r="K42" s="249">
        <f t="shared" si="16"/>
        <v>100</v>
      </c>
      <c r="L42" s="249">
        <f t="shared" si="16"/>
        <v>100</v>
      </c>
      <c r="M42" s="249">
        <f t="shared" si="16"/>
        <v>100</v>
      </c>
      <c r="N42" s="15"/>
      <c r="O42" s="213"/>
      <c r="P42" s="296" t="s">
        <v>304</v>
      </c>
      <c r="Q42" s="296"/>
      <c r="R42" s="297"/>
      <c r="S42" s="216">
        <v>3354867</v>
      </c>
      <c r="T42" s="217">
        <v>3414405</v>
      </c>
      <c r="U42" s="217">
        <v>3429312</v>
      </c>
      <c r="V42" s="218">
        <v>1</v>
      </c>
      <c r="W42" s="241">
        <f t="shared" si="14"/>
        <v>1.7746754193236274</v>
      </c>
      <c r="X42" s="241">
        <f t="shared" si="15"/>
        <v>0.4365914412613618</v>
      </c>
      <c r="Y42" s="242">
        <f t="shared" si="18"/>
        <v>100</v>
      </c>
      <c r="Z42" s="242">
        <f t="shared" si="18"/>
        <v>100</v>
      </c>
      <c r="AA42" s="242">
        <f t="shared" si="18"/>
        <v>100</v>
      </c>
      <c r="AB42" s="15"/>
      <c r="AC42" s="15"/>
      <c r="AD42" s="9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</row>
    <row r="43" spans="1:30" ht="21" customHeight="1">
      <c r="A43" s="15" t="s">
        <v>258</v>
      </c>
      <c r="L43" s="16"/>
      <c r="O43" s="15" t="s">
        <v>258</v>
      </c>
      <c r="S43" s="39"/>
      <c r="T43" s="39"/>
      <c r="V43" s="16"/>
      <c r="W43" s="16"/>
      <c r="X43" s="16"/>
      <c r="Y43" s="16"/>
      <c r="Z43" s="16"/>
      <c r="AD43" s="98"/>
    </row>
    <row r="44" ht="21" customHeight="1"/>
    <row r="45" ht="21" customHeight="1"/>
    <row r="46" ht="21" customHeight="1"/>
    <row r="47" spans="2:27" ht="21" customHeight="1">
      <c r="B47" s="16"/>
      <c r="C47" s="16"/>
      <c r="E47" s="24"/>
      <c r="F47" s="24"/>
      <c r="G47" s="24"/>
      <c r="H47" s="25"/>
      <c r="I47" s="25"/>
      <c r="J47" s="25"/>
      <c r="K47" s="25"/>
      <c r="L47" s="37"/>
      <c r="M47" s="33"/>
      <c r="S47" s="24"/>
      <c r="T47" s="24"/>
      <c r="U47" s="24"/>
      <c r="V47" s="37"/>
      <c r="W47" s="37"/>
      <c r="X47" s="37"/>
      <c r="Y47" s="37"/>
      <c r="Z47" s="37"/>
      <c r="AA47" s="25"/>
    </row>
    <row r="48" spans="2:31" ht="21" customHeight="1">
      <c r="B48" s="26"/>
      <c r="C48" s="26"/>
      <c r="D48" s="26"/>
      <c r="E48" s="95"/>
      <c r="F48" s="95"/>
      <c r="G48" s="95"/>
      <c r="H48" s="93"/>
      <c r="I48" s="29"/>
      <c r="J48" s="29"/>
      <c r="K48" s="93"/>
      <c r="L48" s="93"/>
      <c r="M48" s="93"/>
      <c r="S48" s="97"/>
      <c r="T48" s="97"/>
      <c r="U48" s="97"/>
      <c r="V48" s="100"/>
      <c r="W48" s="96"/>
      <c r="X48" s="96"/>
      <c r="Y48" s="94"/>
      <c r="Z48" s="94"/>
      <c r="AA48" s="94"/>
      <c r="AD48" s="95"/>
      <c r="AE48" s="97"/>
    </row>
    <row r="49" spans="2:31" ht="21" customHeight="1">
      <c r="B49" s="26"/>
      <c r="C49" s="26"/>
      <c r="D49" s="26"/>
      <c r="E49" s="95"/>
      <c r="F49" s="95"/>
      <c r="G49" s="95"/>
      <c r="H49" s="93"/>
      <c r="I49" s="29"/>
      <c r="J49" s="29"/>
      <c r="K49" s="93"/>
      <c r="L49" s="93"/>
      <c r="M49" s="93"/>
      <c r="S49" s="97"/>
      <c r="T49" s="97"/>
      <c r="U49" s="97"/>
      <c r="V49" s="100"/>
      <c r="W49" s="96"/>
      <c r="X49" s="96"/>
      <c r="Y49" s="94"/>
      <c r="Z49" s="94"/>
      <c r="AA49" s="94"/>
      <c r="AD49" s="95"/>
      <c r="AE49" s="97"/>
    </row>
    <row r="50" spans="2:31" ht="21" customHeight="1">
      <c r="B50" s="26"/>
      <c r="C50" s="26"/>
      <c r="D50" s="26"/>
      <c r="E50" s="95"/>
      <c r="F50" s="95"/>
      <c r="G50" s="95"/>
      <c r="H50" s="93"/>
      <c r="I50" s="29"/>
      <c r="J50" s="29"/>
      <c r="K50" s="93"/>
      <c r="L50" s="93"/>
      <c r="M50" s="93"/>
      <c r="S50" s="97"/>
      <c r="T50" s="97"/>
      <c r="U50" s="97"/>
      <c r="V50" s="100"/>
      <c r="W50" s="96"/>
      <c r="X50" s="96"/>
      <c r="Y50" s="94"/>
      <c r="Z50" s="94"/>
      <c r="AA50" s="94"/>
      <c r="AD50" s="95"/>
      <c r="AE50" s="97"/>
    </row>
    <row r="51" spans="12:26" ht="15" customHeight="1">
      <c r="L51" s="16"/>
      <c r="S51" s="39"/>
      <c r="T51" s="39"/>
      <c r="V51" s="16"/>
      <c r="W51" s="16"/>
      <c r="X51" s="16"/>
      <c r="Y51" s="16"/>
      <c r="Z51" s="16"/>
    </row>
  </sheetData>
  <sheetProtection/>
  <mergeCells count="78">
    <mergeCell ref="C22:D22"/>
    <mergeCell ref="B20:D20"/>
    <mergeCell ref="P28:R28"/>
    <mergeCell ref="C23:D23"/>
    <mergeCell ref="P27:R27"/>
    <mergeCell ref="B24:D24"/>
    <mergeCell ref="C25:D25"/>
    <mergeCell ref="P26:R26"/>
    <mergeCell ref="B27:D27"/>
    <mergeCell ref="B26:D26"/>
    <mergeCell ref="A36:D36"/>
    <mergeCell ref="O36:R36"/>
    <mergeCell ref="B29:D29"/>
    <mergeCell ref="B30:D30"/>
    <mergeCell ref="P20:R20"/>
    <mergeCell ref="Q21:R21"/>
    <mergeCell ref="P24:R24"/>
    <mergeCell ref="Q25:R25"/>
    <mergeCell ref="Q22:R22"/>
    <mergeCell ref="Q23:R23"/>
    <mergeCell ref="O4:R5"/>
    <mergeCell ref="A2:M2"/>
    <mergeCell ref="O2:AA2"/>
    <mergeCell ref="A4:D5"/>
    <mergeCell ref="E4:E5"/>
    <mergeCell ref="F4:F5"/>
    <mergeCell ref="G4:G5"/>
    <mergeCell ref="V4:X4"/>
    <mergeCell ref="Y4:AA4"/>
    <mergeCell ref="S4:S5"/>
    <mergeCell ref="Q10:R10"/>
    <mergeCell ref="C21:D21"/>
    <mergeCell ref="AD4:AD5"/>
    <mergeCell ref="AE4:AE5"/>
    <mergeCell ref="B6:D6"/>
    <mergeCell ref="P6:R6"/>
    <mergeCell ref="T4:T5"/>
    <mergeCell ref="U4:U5"/>
    <mergeCell ref="H4:J4"/>
    <mergeCell ref="K4:M4"/>
    <mergeCell ref="C14:D14"/>
    <mergeCell ref="C7:D7"/>
    <mergeCell ref="Q7:R7"/>
    <mergeCell ref="C11:D11"/>
    <mergeCell ref="Q11:R11"/>
    <mergeCell ref="C8:D8"/>
    <mergeCell ref="C9:D9"/>
    <mergeCell ref="C10:D10"/>
    <mergeCell ref="Q8:R8"/>
    <mergeCell ref="Q9:R9"/>
    <mergeCell ref="Q15:R15"/>
    <mergeCell ref="Q16:R16"/>
    <mergeCell ref="Q17:R17"/>
    <mergeCell ref="Q18:R18"/>
    <mergeCell ref="C15:D15"/>
    <mergeCell ref="C12:D12"/>
    <mergeCell ref="Q12:R12"/>
    <mergeCell ref="Q13:R13"/>
    <mergeCell ref="Q14:R14"/>
    <mergeCell ref="C13:D13"/>
    <mergeCell ref="A37:D37"/>
    <mergeCell ref="O37:R37"/>
    <mergeCell ref="A38:D38"/>
    <mergeCell ref="O38:R38"/>
    <mergeCell ref="C16:D16"/>
    <mergeCell ref="C17:D17"/>
    <mergeCell ref="C18:D18"/>
    <mergeCell ref="P29:R29"/>
    <mergeCell ref="B28:D28"/>
    <mergeCell ref="P30:R30"/>
    <mergeCell ref="B41:D41"/>
    <mergeCell ref="B42:D42"/>
    <mergeCell ref="P39:R39"/>
    <mergeCell ref="P40:R40"/>
    <mergeCell ref="P41:R41"/>
    <mergeCell ref="P42:R42"/>
    <mergeCell ref="B39:D39"/>
    <mergeCell ref="B40:D4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59"/>
  <sheetViews>
    <sheetView zoomScalePageLayoutView="0" workbookViewId="0" topLeftCell="A36">
      <selection activeCell="A1" sqref="A1"/>
    </sheetView>
  </sheetViews>
  <sheetFormatPr defaultColWidth="10.59765625" defaultRowHeight="15"/>
  <cols>
    <col min="1" max="1" width="2.59765625" style="43" customWidth="1"/>
    <col min="2" max="2" width="3.59765625" style="43" customWidth="1"/>
    <col min="3" max="3" width="2.59765625" style="43" customWidth="1"/>
    <col min="4" max="4" width="31.09765625" style="43" customWidth="1"/>
    <col min="5" max="5" width="12.3984375" style="43" customWidth="1"/>
    <col min="6" max="6" width="12.69921875" style="43" customWidth="1"/>
    <col min="7" max="7" width="14" style="43" customWidth="1"/>
    <col min="8" max="8" width="10.3984375" style="43" customWidth="1"/>
    <col min="9" max="9" width="11.69921875" style="43" customWidth="1"/>
    <col min="10" max="10" width="10.3984375" style="43" customWidth="1"/>
    <col min="11" max="13" width="9.8984375" style="43" customWidth="1"/>
    <col min="14" max="14" width="6.59765625" style="43" customWidth="1"/>
    <col min="15" max="16" width="3.59765625" style="43" customWidth="1"/>
    <col min="17" max="17" width="2.59765625" style="43" customWidth="1"/>
    <col min="18" max="18" width="4.09765625" style="43" customWidth="1"/>
    <col min="19" max="19" width="34.8984375" style="43" customWidth="1"/>
    <col min="20" max="21" width="12.09765625" style="43" customWidth="1"/>
    <col min="22" max="22" width="13" style="43" customWidth="1"/>
    <col min="23" max="23" width="9.8984375" style="43" customWidth="1"/>
    <col min="24" max="24" width="10.3984375" style="43" customWidth="1"/>
    <col min="25" max="25" width="12.3984375" style="43" customWidth="1"/>
    <col min="26" max="28" width="9.8984375" style="43" customWidth="1"/>
    <col min="29" max="29" width="10.59765625" style="43" customWidth="1"/>
    <col min="30" max="30" width="36.59765625" style="43" hidden="1" customWidth="1"/>
    <col min="31" max="33" width="11" style="43" hidden="1" customWidth="1"/>
    <col min="34" max="39" width="0" style="43" hidden="1" customWidth="1"/>
    <col min="40" max="138" width="10.59765625" style="43" customWidth="1"/>
    <col min="139" max="16384" width="10.59765625" style="38" customWidth="1"/>
  </cols>
  <sheetData>
    <row r="1" spans="1:138" s="11" customFormat="1" ht="19.5" customHeight="1">
      <c r="A1" s="40" t="s">
        <v>305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2" t="s">
        <v>306</v>
      </c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</row>
    <row r="2" spans="1:28" ht="19.5" customHeight="1">
      <c r="A2" s="352" t="s">
        <v>308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O2" s="352" t="s">
        <v>307</v>
      </c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</row>
    <row r="3" spans="1:30" ht="19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O3" s="353" t="s">
        <v>24</v>
      </c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D3" s="43" t="s">
        <v>25</v>
      </c>
    </row>
    <row r="4" spans="1:37" ht="18" customHeight="1" thickBot="1">
      <c r="A4" s="1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 t="s">
        <v>26</v>
      </c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6" t="s">
        <v>26</v>
      </c>
      <c r="AH4" s="43" t="s">
        <v>17</v>
      </c>
      <c r="AK4" s="43" t="s">
        <v>18</v>
      </c>
    </row>
    <row r="5" spans="1:42" ht="21.75" customHeight="1">
      <c r="A5" s="350" t="s">
        <v>309</v>
      </c>
      <c r="B5" s="313"/>
      <c r="C5" s="313"/>
      <c r="D5" s="277"/>
      <c r="E5" s="304" t="s">
        <v>262</v>
      </c>
      <c r="F5" s="348" t="s">
        <v>311</v>
      </c>
      <c r="G5" s="343" t="s">
        <v>312</v>
      </c>
      <c r="H5" s="308" t="s">
        <v>314</v>
      </c>
      <c r="I5" s="309"/>
      <c r="J5" s="310"/>
      <c r="K5" s="311" t="s">
        <v>315</v>
      </c>
      <c r="L5" s="312"/>
      <c r="M5" s="312"/>
      <c r="O5" s="350" t="s">
        <v>336</v>
      </c>
      <c r="P5" s="350"/>
      <c r="Q5" s="350"/>
      <c r="R5" s="350"/>
      <c r="S5" s="351"/>
      <c r="T5" s="304" t="s">
        <v>262</v>
      </c>
      <c r="U5" s="348" t="s">
        <v>311</v>
      </c>
      <c r="V5" s="343" t="s">
        <v>374</v>
      </c>
      <c r="W5" s="308" t="s">
        <v>314</v>
      </c>
      <c r="X5" s="309"/>
      <c r="Y5" s="310"/>
      <c r="Z5" s="311" t="s">
        <v>315</v>
      </c>
      <c r="AA5" s="312"/>
      <c r="AB5" s="312"/>
      <c r="AD5" s="47" t="s">
        <v>27</v>
      </c>
      <c r="AE5" s="48" t="s">
        <v>28</v>
      </c>
      <c r="AF5" s="48" t="s">
        <v>29</v>
      </c>
      <c r="AG5" s="48" t="s">
        <v>30</v>
      </c>
      <c r="AH5" s="49" t="s">
        <v>31</v>
      </c>
      <c r="AI5" s="49" t="s">
        <v>32</v>
      </c>
      <c r="AJ5" s="49" t="s">
        <v>33</v>
      </c>
      <c r="AK5" s="49" t="s">
        <v>31</v>
      </c>
      <c r="AL5" s="49" t="s">
        <v>32</v>
      </c>
      <c r="AM5" s="49" t="s">
        <v>33</v>
      </c>
      <c r="AN5" s="107"/>
      <c r="AO5" s="32"/>
      <c r="AP5" s="32"/>
    </row>
    <row r="6" spans="1:42" ht="21.75" customHeight="1">
      <c r="A6" s="278"/>
      <c r="B6" s="278"/>
      <c r="C6" s="278"/>
      <c r="D6" s="279"/>
      <c r="E6" s="305"/>
      <c r="F6" s="349"/>
      <c r="G6" s="344"/>
      <c r="H6" s="219" t="s">
        <v>313</v>
      </c>
      <c r="I6" s="219" t="s">
        <v>310</v>
      </c>
      <c r="J6" s="219" t="s">
        <v>312</v>
      </c>
      <c r="K6" s="219" t="s">
        <v>313</v>
      </c>
      <c r="L6" s="219" t="s">
        <v>310</v>
      </c>
      <c r="M6" s="222" t="s">
        <v>312</v>
      </c>
      <c r="O6" s="278"/>
      <c r="P6" s="278"/>
      <c r="Q6" s="278"/>
      <c r="R6" s="278"/>
      <c r="S6" s="279"/>
      <c r="T6" s="305"/>
      <c r="U6" s="349"/>
      <c r="V6" s="344"/>
      <c r="W6" s="119" t="s">
        <v>313</v>
      </c>
      <c r="X6" s="119" t="s">
        <v>310</v>
      </c>
      <c r="Y6" s="119" t="s">
        <v>312</v>
      </c>
      <c r="Z6" s="119" t="s">
        <v>313</v>
      </c>
      <c r="AA6" s="119" t="s">
        <v>310</v>
      </c>
      <c r="AB6" s="201" t="s">
        <v>312</v>
      </c>
      <c r="AD6" s="51"/>
      <c r="AE6" s="52">
        <v>1998</v>
      </c>
      <c r="AF6" s="52">
        <v>1999</v>
      </c>
      <c r="AG6" s="52">
        <v>2000</v>
      </c>
      <c r="AH6" s="53">
        <v>1998</v>
      </c>
      <c r="AI6" s="53">
        <v>1999</v>
      </c>
      <c r="AJ6" s="53">
        <v>2000</v>
      </c>
      <c r="AK6" s="53">
        <v>1998</v>
      </c>
      <c r="AL6" s="53">
        <v>1999</v>
      </c>
      <c r="AM6" s="53">
        <v>2000</v>
      </c>
      <c r="AN6" s="108"/>
      <c r="AO6" s="90"/>
      <c r="AP6" s="90"/>
    </row>
    <row r="7" spans="1:42" ht="21.75" customHeight="1">
      <c r="A7" s="110" t="s">
        <v>0</v>
      </c>
      <c r="B7" s="345" t="s">
        <v>169</v>
      </c>
      <c r="C7" s="346"/>
      <c r="D7" s="347"/>
      <c r="E7" s="182">
        <f>SUM(E8:E10)</f>
        <v>2265967</v>
      </c>
      <c r="F7" s="182">
        <f>SUM(F8:F10)</f>
        <v>2347425</v>
      </c>
      <c r="G7" s="182">
        <f>SUM(G8:G10)</f>
        <v>2357419</v>
      </c>
      <c r="H7" s="181">
        <v>3.2</v>
      </c>
      <c r="I7" s="177">
        <f>100*(F7-E7)/E7</f>
        <v>3.594844938165472</v>
      </c>
      <c r="J7" s="177">
        <f>100*(G7-F7)/F7</f>
        <v>0.4257431014835405</v>
      </c>
      <c r="K7" s="177">
        <f aca="true" t="shared" si="0" ref="K7:M8">100*E7/E$33</f>
        <v>65.81029745758282</v>
      </c>
      <c r="L7" s="177">
        <f t="shared" si="0"/>
        <v>68.8681412400886</v>
      </c>
      <c r="M7" s="177">
        <f t="shared" si="0"/>
        <v>69.34456180232047</v>
      </c>
      <c r="O7" s="110" t="s">
        <v>0</v>
      </c>
      <c r="P7" s="327" t="s">
        <v>34</v>
      </c>
      <c r="Q7" s="327"/>
      <c r="R7" s="327"/>
      <c r="S7" s="328"/>
      <c r="T7" s="182">
        <f>SUM(T8,T17)</f>
        <v>2355207</v>
      </c>
      <c r="U7" s="182">
        <v>2374347</v>
      </c>
      <c r="V7" s="182">
        <f>SUM(V8,V17)</f>
        <v>2429316</v>
      </c>
      <c r="W7" s="185">
        <v>2.8</v>
      </c>
      <c r="X7" s="185">
        <f>100*(U7-T7)/T7</f>
        <v>0.8126674215896946</v>
      </c>
      <c r="Y7" s="185">
        <f>100*(V7-U7)/U7</f>
        <v>2.3151207468832484</v>
      </c>
      <c r="Z7" s="185">
        <f aca="true" t="shared" si="1" ref="Z7:AB8">100*T7/T$42</f>
        <v>55.14308665975351</v>
      </c>
      <c r="AA7" s="185">
        <f t="shared" si="1"/>
        <v>55.76651665458255</v>
      </c>
      <c r="AB7" s="185">
        <f t="shared" si="1"/>
        <v>56.81838327937186</v>
      </c>
      <c r="AD7" s="43" t="s">
        <v>35</v>
      </c>
      <c r="AE7" s="58">
        <v>2690546.415</v>
      </c>
      <c r="AF7" s="58">
        <v>2683004.139</v>
      </c>
      <c r="AG7" s="58">
        <v>2716468.715</v>
      </c>
      <c r="AH7" s="59">
        <v>-0.8314068853366136</v>
      </c>
      <c r="AI7" s="59">
        <v>-0.28032506549418035</v>
      </c>
      <c r="AJ7" s="59">
        <v>1.2472800736145226</v>
      </c>
      <c r="AK7" s="59">
        <v>76.1204148102367</v>
      </c>
      <c r="AL7" s="59">
        <v>76.712590275846</v>
      </c>
      <c r="AM7" s="59">
        <v>77.45548789065873</v>
      </c>
      <c r="AN7" s="59"/>
      <c r="AO7" s="106"/>
      <c r="AP7" s="106"/>
    </row>
    <row r="8" spans="2:42" ht="21.75" customHeight="1">
      <c r="B8" s="43" t="s">
        <v>19</v>
      </c>
      <c r="C8" s="320" t="s">
        <v>319</v>
      </c>
      <c r="D8" s="321"/>
      <c r="E8" s="144">
        <v>1969408</v>
      </c>
      <c r="F8" s="144">
        <v>2037094</v>
      </c>
      <c r="G8" s="182">
        <v>2055170</v>
      </c>
      <c r="H8" s="148">
        <v>3.6</v>
      </c>
      <c r="I8" s="148">
        <f>100*(F8-E8)/E8</f>
        <v>3.436870369166775</v>
      </c>
      <c r="J8" s="148">
        <f>100*(G8-F8)/F8</f>
        <v>0.8873424594054079</v>
      </c>
      <c r="K8" s="148">
        <f t="shared" si="0"/>
        <v>57.19735825603076</v>
      </c>
      <c r="L8" s="148">
        <f t="shared" si="0"/>
        <v>59.76373145524865</v>
      </c>
      <c r="M8" s="148">
        <f t="shared" si="0"/>
        <v>60.453768752722766</v>
      </c>
      <c r="P8" s="43" t="s">
        <v>19</v>
      </c>
      <c r="Q8" s="320" t="s">
        <v>37</v>
      </c>
      <c r="R8" s="320"/>
      <c r="S8" s="321"/>
      <c r="T8" s="144">
        <f>SUM(T9:T12,T15)</f>
        <v>2312827</v>
      </c>
      <c r="U8" s="144">
        <f>SUM(U9:U12,U15)</f>
        <v>2332324</v>
      </c>
      <c r="V8" s="182">
        <f>SUM(V9:V12,V15)</f>
        <v>2385580</v>
      </c>
      <c r="W8" s="244">
        <v>2.8</v>
      </c>
      <c r="X8" s="244">
        <f>100*(U8-T8)/T8</f>
        <v>0.8429943095614155</v>
      </c>
      <c r="Y8" s="244">
        <f>100*(V8-U8)/U8</f>
        <v>2.2833877282916095</v>
      </c>
      <c r="Z8" s="244">
        <f t="shared" si="1"/>
        <v>54.15083247035939</v>
      </c>
      <c r="AA8" s="244">
        <f t="shared" si="1"/>
        <v>54.77951840648507</v>
      </c>
      <c r="AB8" s="244">
        <f t="shared" si="1"/>
        <v>55.7954579740157</v>
      </c>
      <c r="AD8" s="43" t="s">
        <v>38</v>
      </c>
      <c r="AE8" s="58">
        <v>2343873.511</v>
      </c>
      <c r="AF8" s="58">
        <v>2318686.334</v>
      </c>
      <c r="AG8" s="58">
        <v>2338148.482</v>
      </c>
      <c r="AH8" s="59">
        <v>-0.5503953532627787</v>
      </c>
      <c r="AI8" s="59">
        <v>-1.0745962562311726</v>
      </c>
      <c r="AJ8" s="59">
        <v>0.8393609655009097</v>
      </c>
      <c r="AK8" s="59">
        <v>66.31241257365406</v>
      </c>
      <c r="AL8" s="59">
        <v>66.29599713723938</v>
      </c>
      <c r="AM8" s="59">
        <v>66.66832952431521</v>
      </c>
      <c r="AN8" s="59"/>
      <c r="AO8" s="91"/>
      <c r="AP8" s="91"/>
    </row>
    <row r="9" spans="2:42" ht="21.75" customHeight="1">
      <c r="B9" s="43" t="s">
        <v>20</v>
      </c>
      <c r="C9" s="320" t="s">
        <v>320</v>
      </c>
      <c r="D9" s="341"/>
      <c r="E9" s="144">
        <v>180633</v>
      </c>
      <c r="F9" s="144">
        <v>187874</v>
      </c>
      <c r="G9" s="182">
        <v>194644</v>
      </c>
      <c r="H9" s="148">
        <v>6.1</v>
      </c>
      <c r="I9" s="148">
        <f aca="true" t="shared" si="2" ref="I9:I45">100*(F9-E9)/E9</f>
        <v>4.008680584389342</v>
      </c>
      <c r="J9" s="148">
        <f aca="true" t="shared" si="3" ref="J9:J46">100*(G9-F9)/F9</f>
        <v>3.6034789273662136</v>
      </c>
      <c r="K9" s="148">
        <f aca="true" t="shared" si="4" ref="K9:K46">100*E9/E$33</f>
        <v>5.246109700916014</v>
      </c>
      <c r="L9" s="148">
        <f aca="true" t="shared" si="5" ref="L9:L46">100*F9/F$33</f>
        <v>5.511798318302143</v>
      </c>
      <c r="M9" s="148">
        <f aca="true" t="shared" si="6" ref="M9:M46">100*G9/G$33</f>
        <v>5.725542590201769</v>
      </c>
      <c r="Q9" s="62" t="s">
        <v>239</v>
      </c>
      <c r="R9" s="320" t="s">
        <v>338</v>
      </c>
      <c r="S9" s="321"/>
      <c r="T9" s="144">
        <v>600085</v>
      </c>
      <c r="U9" s="144">
        <v>612273</v>
      </c>
      <c r="V9" s="182">
        <v>614091</v>
      </c>
      <c r="W9" s="244">
        <v>2.4</v>
      </c>
      <c r="X9" s="244">
        <f aca="true" t="shared" si="7" ref="X9:X42">100*(U9-T9)/T9</f>
        <v>2.031045601873068</v>
      </c>
      <c r="Y9" s="244">
        <f aca="true" t="shared" si="8" ref="Y9:Y42">100*(V9-U9)/U9</f>
        <v>0.29692637107956743</v>
      </c>
      <c r="Z9" s="244">
        <f aca="true" t="shared" si="9" ref="Z9:Z42">100*T9/T$42</f>
        <v>14.049949392226749</v>
      </c>
      <c r="AA9" s="244">
        <f>100*U9/U$42</f>
        <v>14.38051491700717</v>
      </c>
      <c r="AB9" s="244">
        <f>100*V9/V$42</f>
        <v>14.36274976430104</v>
      </c>
      <c r="AD9" s="43" t="s">
        <v>41</v>
      </c>
      <c r="AE9" s="58">
        <v>346672.904</v>
      </c>
      <c r="AF9" s="58">
        <v>364317.805</v>
      </c>
      <c r="AG9" s="58">
        <v>378320.233</v>
      </c>
      <c r="AH9" s="59">
        <v>-2.6904556975618146</v>
      </c>
      <c r="AI9" s="59">
        <v>5.089783711506918</v>
      </c>
      <c r="AJ9" s="59">
        <v>3.8434651855678625</v>
      </c>
      <c r="AK9" s="59">
        <v>9.808002236582624</v>
      </c>
      <c r="AL9" s="59">
        <v>10.41659313860662</v>
      </c>
      <c r="AM9" s="59">
        <v>10.787158366343526</v>
      </c>
      <c r="AN9" s="59"/>
      <c r="AO9" s="91"/>
      <c r="AP9" s="91"/>
    </row>
    <row r="10" spans="2:42" ht="21.75" customHeight="1">
      <c r="B10" s="63" t="s">
        <v>233</v>
      </c>
      <c r="C10" s="325" t="s">
        <v>321</v>
      </c>
      <c r="D10" s="326"/>
      <c r="E10" s="144">
        <v>115926</v>
      </c>
      <c r="F10" s="144">
        <v>122457</v>
      </c>
      <c r="G10" s="182">
        <v>107605</v>
      </c>
      <c r="H10" s="148">
        <v>-5.9</v>
      </c>
      <c r="I10" s="148">
        <f t="shared" si="2"/>
        <v>5.633766368200404</v>
      </c>
      <c r="J10" s="148">
        <f t="shared" si="3"/>
        <v>-12.128338927133607</v>
      </c>
      <c r="K10" s="148">
        <f t="shared" si="4"/>
        <v>3.36682950063604</v>
      </c>
      <c r="L10" s="148">
        <f t="shared" si="5"/>
        <v>3.5926114665378153</v>
      </c>
      <c r="M10" s="148">
        <f t="shared" si="6"/>
        <v>3.16525045939593</v>
      </c>
      <c r="Q10" s="62" t="s">
        <v>240</v>
      </c>
      <c r="R10" s="325" t="s">
        <v>249</v>
      </c>
      <c r="S10" s="340"/>
      <c r="T10" s="144">
        <v>130360</v>
      </c>
      <c r="U10" s="144">
        <v>127678</v>
      </c>
      <c r="V10" s="182">
        <v>121013</v>
      </c>
      <c r="W10" s="244">
        <v>1.1</v>
      </c>
      <c r="X10" s="244">
        <f t="shared" si="7"/>
        <v>-2.0573795642835226</v>
      </c>
      <c r="Y10" s="244">
        <f t="shared" si="8"/>
        <v>-5.220163223108131</v>
      </c>
      <c r="Z10" s="244">
        <f t="shared" si="9"/>
        <v>3.0521532829027205</v>
      </c>
      <c r="AA10" s="244">
        <f aca="true" t="shared" si="10" ref="AA10:AA42">100*U10/U$42</f>
        <v>2.9987854822499793</v>
      </c>
      <c r="AB10" s="244">
        <f aca="true" t="shared" si="11" ref="AB10:AB42">100*V10/V$42</f>
        <v>2.8303287904029886</v>
      </c>
      <c r="AD10" s="43" t="s">
        <v>44</v>
      </c>
      <c r="AE10" s="58">
        <v>256217.979</v>
      </c>
      <c r="AF10" s="58">
        <v>271548.976</v>
      </c>
      <c r="AG10" s="58">
        <v>285872.35</v>
      </c>
      <c r="AH10" s="59">
        <v>-3.079702858378849</v>
      </c>
      <c r="AI10" s="59">
        <v>5.983575805193605</v>
      </c>
      <c r="AJ10" s="59">
        <v>5.27469269484557</v>
      </c>
      <c r="AK10" s="59">
        <v>7.248869127322047</v>
      </c>
      <c r="AL10" s="59">
        <v>7.764142079735175</v>
      </c>
      <c r="AM10" s="59">
        <v>8.151164127689634</v>
      </c>
      <c r="AN10" s="59"/>
      <c r="AO10" s="91"/>
      <c r="AP10" s="91"/>
    </row>
    <row r="11" spans="1:42" ht="21.75" customHeight="1">
      <c r="A11" s="110" t="s">
        <v>1</v>
      </c>
      <c r="B11" s="327" t="s">
        <v>48</v>
      </c>
      <c r="C11" s="327"/>
      <c r="D11" s="328"/>
      <c r="E11" s="182">
        <f>SUM(E14,E17,E20)</f>
        <v>342109</v>
      </c>
      <c r="F11" s="182">
        <f>SUM(F14,F17,F20)</f>
        <v>317080</v>
      </c>
      <c r="G11" s="182">
        <v>294577</v>
      </c>
      <c r="H11" s="177">
        <v>-12.9</v>
      </c>
      <c r="I11" s="177">
        <f t="shared" si="2"/>
        <v>-7.3160893165628496</v>
      </c>
      <c r="J11" s="177">
        <f t="shared" si="3"/>
        <v>-7.096947142676927</v>
      </c>
      <c r="K11" s="177">
        <f t="shared" si="4"/>
        <v>9.935844190544787</v>
      </c>
      <c r="L11" s="177">
        <f t="shared" si="5"/>
        <v>9.30241018324645</v>
      </c>
      <c r="M11" s="177">
        <f t="shared" si="6"/>
        <v>8.665117648598809</v>
      </c>
      <c r="Q11" s="62" t="s">
        <v>241</v>
      </c>
      <c r="R11" s="325" t="s">
        <v>250</v>
      </c>
      <c r="S11" s="340"/>
      <c r="T11" s="144">
        <v>65166</v>
      </c>
      <c r="U11" s="144">
        <v>68178</v>
      </c>
      <c r="V11" s="182">
        <v>71727</v>
      </c>
      <c r="W11" s="244">
        <v>5.7</v>
      </c>
      <c r="X11" s="244">
        <f t="shared" si="7"/>
        <v>4.622042169229353</v>
      </c>
      <c r="Y11" s="244">
        <f t="shared" si="8"/>
        <v>5.205491507524421</v>
      </c>
      <c r="Z11" s="244">
        <f t="shared" si="9"/>
        <v>1.5257488557351848</v>
      </c>
      <c r="AA11" s="244">
        <f t="shared" si="10"/>
        <v>1.6013032519998676</v>
      </c>
      <c r="AB11" s="244">
        <f t="shared" si="11"/>
        <v>1.677596565238736</v>
      </c>
      <c r="AD11" s="43" t="s">
        <v>46</v>
      </c>
      <c r="AE11" s="58">
        <v>90454.925</v>
      </c>
      <c r="AF11" s="58">
        <v>92768.829</v>
      </c>
      <c r="AG11" s="58">
        <v>92447.883</v>
      </c>
      <c r="AH11" s="59">
        <v>-1.5707281255248002</v>
      </c>
      <c r="AI11" s="59">
        <v>2.558074090493132</v>
      </c>
      <c r="AJ11" s="59">
        <v>-0.34596318985550234</v>
      </c>
      <c r="AK11" s="59">
        <v>2.559133109260577</v>
      </c>
      <c r="AL11" s="59">
        <v>2.652451058871445</v>
      </c>
      <c r="AM11" s="59">
        <v>2.63599423865389</v>
      </c>
      <c r="AN11" s="59"/>
      <c r="AO11" s="91"/>
      <c r="AP11" s="91"/>
    </row>
    <row r="12" spans="2:42" ht="21.75" customHeight="1">
      <c r="B12" s="62"/>
      <c r="C12" s="62" t="s">
        <v>323</v>
      </c>
      <c r="D12" s="61" t="s">
        <v>322</v>
      </c>
      <c r="E12" s="144">
        <f>SUM(E15,E18,E22,E24:E25)</f>
        <v>537626</v>
      </c>
      <c r="F12" s="144">
        <f>SUM(F15,F18,F22,F24:F25)</f>
        <v>509293</v>
      </c>
      <c r="G12" s="182">
        <v>491158</v>
      </c>
      <c r="H12" s="148">
        <v>-8.7</v>
      </c>
      <c r="I12" s="148">
        <f t="shared" si="2"/>
        <v>-5.270020423119417</v>
      </c>
      <c r="J12" s="148">
        <f t="shared" si="3"/>
        <v>-3.5608186250350977</v>
      </c>
      <c r="K12" s="148">
        <f t="shared" si="4"/>
        <v>15.614228707183475</v>
      </c>
      <c r="L12" s="148">
        <f t="shared" si="5"/>
        <v>14.941504949716583</v>
      </c>
      <c r="M12" s="148">
        <f t="shared" si="6"/>
        <v>14.447637982770189</v>
      </c>
      <c r="Q12" s="62" t="s">
        <v>242</v>
      </c>
      <c r="R12" s="325" t="s">
        <v>251</v>
      </c>
      <c r="S12" s="340"/>
      <c r="T12" s="144">
        <v>657585</v>
      </c>
      <c r="U12" s="144">
        <v>678805</v>
      </c>
      <c r="V12" s="182">
        <f>SUM(V13:V14)</f>
        <v>703633</v>
      </c>
      <c r="W12" s="244">
        <v>3.1</v>
      </c>
      <c r="X12" s="244">
        <f t="shared" si="7"/>
        <v>3.2269592524160373</v>
      </c>
      <c r="Y12" s="244">
        <f t="shared" si="8"/>
        <v>3.657604172037625</v>
      </c>
      <c r="Z12" s="244">
        <f t="shared" si="9"/>
        <v>15.396212155090407</v>
      </c>
      <c r="AA12" s="244">
        <f t="shared" si="10"/>
        <v>15.94315840848617</v>
      </c>
      <c r="AB12" s="244">
        <f t="shared" si="11"/>
        <v>16.45701484780665</v>
      </c>
      <c r="AD12" s="43" t="s">
        <v>49</v>
      </c>
      <c r="AE12" s="58">
        <v>172022.824</v>
      </c>
      <c r="AF12" s="58">
        <v>154824.17053574184</v>
      </c>
      <c r="AG12" s="58">
        <v>145660.922</v>
      </c>
      <c r="AH12" s="59">
        <v>-19.49839389072577</v>
      </c>
      <c r="AI12" s="59">
        <v>-9.99789043357302</v>
      </c>
      <c r="AJ12" s="59">
        <v>-5.918487083789331</v>
      </c>
      <c r="AK12" s="59">
        <v>4.866836210929422</v>
      </c>
      <c r="AL12" s="59">
        <v>4.426740528075672</v>
      </c>
      <c r="AM12" s="59">
        <v>4.153273592960627</v>
      </c>
      <c r="AN12" s="59"/>
      <c r="AO12" s="91"/>
      <c r="AP12" s="91"/>
    </row>
    <row r="13" spans="3:42" ht="21.75" customHeight="1">
      <c r="C13" s="62" t="s">
        <v>324</v>
      </c>
      <c r="D13" s="61" t="s">
        <v>325</v>
      </c>
      <c r="E13" s="144">
        <f>SUM(E16,E19,E23)</f>
        <v>195517</v>
      </c>
      <c r="F13" s="144">
        <f>SUM(F16,F19,F23)</f>
        <v>192213</v>
      </c>
      <c r="G13" s="182">
        <f>SUM(G16,G19,G23)</f>
        <v>196581</v>
      </c>
      <c r="H13" s="148">
        <v>-0.3</v>
      </c>
      <c r="I13" s="148">
        <f t="shared" si="2"/>
        <v>-1.6898786294797894</v>
      </c>
      <c r="J13" s="148">
        <f t="shared" si="3"/>
        <v>2.2724789686441604</v>
      </c>
      <c r="K13" s="148">
        <f t="shared" si="4"/>
        <v>5.678384516638689</v>
      </c>
      <c r="L13" s="148">
        <f t="shared" si="5"/>
        <v>5.639094766470133</v>
      </c>
      <c r="M13" s="148">
        <f t="shared" si="6"/>
        <v>5.782520334171379</v>
      </c>
      <c r="Q13" s="62"/>
      <c r="R13" s="43" t="s">
        <v>252</v>
      </c>
      <c r="S13" s="60" t="s">
        <v>253</v>
      </c>
      <c r="T13" s="183">
        <v>448068</v>
      </c>
      <c r="U13" s="144">
        <v>468898</v>
      </c>
      <c r="V13" s="182">
        <v>478593</v>
      </c>
      <c r="W13" s="244">
        <v>5.4</v>
      </c>
      <c r="X13" s="244">
        <f t="shared" si="7"/>
        <v>4.64884794272298</v>
      </c>
      <c r="Y13" s="244">
        <f t="shared" si="8"/>
        <v>2.0676138520531118</v>
      </c>
      <c r="Z13" s="244">
        <f t="shared" si="9"/>
        <v>10.490735019665973</v>
      </c>
      <c r="AA13" s="244">
        <f t="shared" si="10"/>
        <v>11.013052484030537</v>
      </c>
      <c r="AB13" s="244">
        <f t="shared" si="11"/>
        <v>11.193636607516032</v>
      </c>
      <c r="AD13" s="43" t="s">
        <v>51</v>
      </c>
      <c r="AE13" s="58">
        <v>352011.34</v>
      </c>
      <c r="AF13" s="58">
        <v>328247.3797209591</v>
      </c>
      <c r="AG13" s="58">
        <v>318420.559</v>
      </c>
      <c r="AH13" s="59">
        <v>-10.265829551689693</v>
      </c>
      <c r="AI13" s="59">
        <v>-6.7509075926477</v>
      </c>
      <c r="AJ13" s="59">
        <v>-2.9937240410914536</v>
      </c>
      <c r="AK13" s="59">
        <v>9.959036227482166</v>
      </c>
      <c r="AL13" s="59">
        <v>9.38526571153157</v>
      </c>
      <c r="AM13" s="59">
        <v>9.079220981111607</v>
      </c>
      <c r="AN13" s="59"/>
      <c r="AO13" s="91"/>
      <c r="AP13" s="91"/>
    </row>
    <row r="14" spans="2:42" ht="21.75" customHeight="1">
      <c r="B14" s="43" t="s">
        <v>19</v>
      </c>
      <c r="C14" s="320" t="s">
        <v>326</v>
      </c>
      <c r="D14" s="321"/>
      <c r="E14" s="144">
        <v>-57222</v>
      </c>
      <c r="F14" s="144">
        <f>F15-F16</f>
        <v>-60217</v>
      </c>
      <c r="G14" s="182">
        <v>-67628</v>
      </c>
      <c r="H14" s="148">
        <v>-8.4</v>
      </c>
      <c r="I14" s="148">
        <v>-5.2</v>
      </c>
      <c r="J14" s="148">
        <f t="shared" si="3"/>
        <v>12.307155786571899</v>
      </c>
      <c r="K14" s="148">
        <f t="shared" si="4"/>
        <v>-1.6618939468746914</v>
      </c>
      <c r="L14" s="148">
        <f t="shared" si="5"/>
        <v>-1.766630610585819</v>
      </c>
      <c r="M14" s="148">
        <f t="shared" si="6"/>
        <v>-1.9893086572931364</v>
      </c>
      <c r="Q14" s="62"/>
      <c r="R14" s="137" t="s">
        <v>257</v>
      </c>
      <c r="S14" s="132" t="s">
        <v>254</v>
      </c>
      <c r="T14" s="144">
        <v>209518</v>
      </c>
      <c r="U14" s="144">
        <v>209908</v>
      </c>
      <c r="V14" s="182">
        <v>225040</v>
      </c>
      <c r="W14" s="244">
        <v>-1.6</v>
      </c>
      <c r="X14" s="244">
        <f t="shared" si="7"/>
        <v>0.18614152483318855</v>
      </c>
      <c r="Y14" s="244">
        <f t="shared" si="8"/>
        <v>7.208872458410351</v>
      </c>
      <c r="Z14" s="244">
        <f t="shared" si="9"/>
        <v>4.905500548689876</v>
      </c>
      <c r="AA14" s="244">
        <f t="shared" si="10"/>
        <v>4.93012941155194</v>
      </c>
      <c r="AB14" s="244">
        <f t="shared" si="11"/>
        <v>5.263378240290618</v>
      </c>
      <c r="AD14" s="43" t="s">
        <v>53</v>
      </c>
      <c r="AE14" s="58">
        <v>179988.516</v>
      </c>
      <c r="AF14" s="58">
        <v>173423.2091852173</v>
      </c>
      <c r="AG14" s="58">
        <v>172759.637</v>
      </c>
      <c r="AH14" s="59">
        <v>0.7810024171236236</v>
      </c>
      <c r="AI14" s="59">
        <v>-3.647625393379375</v>
      </c>
      <c r="AJ14" s="59">
        <v>-0.3826317067565135</v>
      </c>
      <c r="AK14" s="59">
        <v>5.092200016552742</v>
      </c>
      <c r="AL14" s="59">
        <v>4.958525183455898</v>
      </c>
      <c r="AM14" s="59">
        <v>4.92594738815098</v>
      </c>
      <c r="AN14" s="59"/>
      <c r="AO14" s="91"/>
      <c r="AP14" s="91"/>
    </row>
    <row r="15" spans="3:42" ht="21.75" customHeight="1">
      <c r="C15" s="62" t="s">
        <v>323</v>
      </c>
      <c r="D15" s="61" t="s">
        <v>322</v>
      </c>
      <c r="E15" s="144">
        <v>97583</v>
      </c>
      <c r="F15" s="144">
        <v>94358</v>
      </c>
      <c r="G15" s="182">
        <v>94151</v>
      </c>
      <c r="H15" s="148">
        <v>-2.4</v>
      </c>
      <c r="I15" s="148">
        <f t="shared" si="2"/>
        <v>-3.304878923583001</v>
      </c>
      <c r="J15" s="148">
        <f t="shared" si="3"/>
        <v>-0.21937726530871787</v>
      </c>
      <c r="K15" s="148">
        <f t="shared" si="4"/>
        <v>2.8340952259248717</v>
      </c>
      <c r="L15" s="148">
        <f t="shared" si="5"/>
        <v>2.768250347138793</v>
      </c>
      <c r="M15" s="148">
        <f t="shared" si="6"/>
        <v>2.769494874797511</v>
      </c>
      <c r="Q15" s="62" t="s">
        <v>255</v>
      </c>
      <c r="R15" s="325" t="s">
        <v>256</v>
      </c>
      <c r="S15" s="326"/>
      <c r="T15" s="144">
        <v>859631</v>
      </c>
      <c r="U15" s="144">
        <v>845390</v>
      </c>
      <c r="V15" s="182">
        <v>875116</v>
      </c>
      <c r="W15" s="244">
        <v>2.9</v>
      </c>
      <c r="X15" s="244">
        <f t="shared" si="7"/>
        <v>-1.6566410471469735</v>
      </c>
      <c r="Y15" s="244">
        <f t="shared" si="8"/>
        <v>3.5162469392824613</v>
      </c>
      <c r="Z15" s="244">
        <f t="shared" si="9"/>
        <v>20.12676878440433</v>
      </c>
      <c r="AA15" s="244">
        <f t="shared" si="10"/>
        <v>19.85575634674188</v>
      </c>
      <c r="AB15" s="244">
        <f t="shared" si="11"/>
        <v>20.467768006266283</v>
      </c>
      <c r="AD15" s="43" t="s">
        <v>55</v>
      </c>
      <c r="AE15" s="58">
        <v>-69616.463</v>
      </c>
      <c r="AF15" s="58">
        <v>-66372.38757785181</v>
      </c>
      <c r="AG15" s="58">
        <v>-86664.501</v>
      </c>
      <c r="AH15" s="59">
        <v>-4.294162146088919</v>
      </c>
      <c r="AI15" s="59">
        <v>4.659925658889322</v>
      </c>
      <c r="AJ15" s="59">
        <v>-30.57312560640742</v>
      </c>
      <c r="AK15" s="59">
        <v>-1.9695754035826563</v>
      </c>
      <c r="AL15" s="59">
        <v>-1.89772266836201</v>
      </c>
      <c r="AM15" s="59">
        <v>-2.4710909316529652</v>
      </c>
      <c r="AN15" s="59"/>
      <c r="AO15" s="91"/>
      <c r="AP15" s="91"/>
    </row>
    <row r="16" spans="3:42" ht="21.75" customHeight="1">
      <c r="C16" s="62" t="s">
        <v>324</v>
      </c>
      <c r="D16" s="61" t="s">
        <v>325</v>
      </c>
      <c r="E16" s="144">
        <v>154804</v>
      </c>
      <c r="F16" s="144">
        <v>154575</v>
      </c>
      <c r="G16" s="182">
        <v>161778</v>
      </c>
      <c r="H16" s="148">
        <v>1.3</v>
      </c>
      <c r="I16" s="148">
        <f t="shared" si="2"/>
        <v>-0.14792899408284024</v>
      </c>
      <c r="J16" s="148">
        <f t="shared" si="3"/>
        <v>4.659873847646773</v>
      </c>
      <c r="K16" s="148">
        <f t="shared" si="4"/>
        <v>4.495960129879936</v>
      </c>
      <c r="L16" s="148">
        <f t="shared" si="5"/>
        <v>4.534880957724612</v>
      </c>
      <c r="M16" s="148">
        <f t="shared" si="6"/>
        <v>4.758774116631707</v>
      </c>
      <c r="Q16" s="62"/>
      <c r="R16" s="134"/>
      <c r="S16" s="132"/>
      <c r="T16" s="145"/>
      <c r="U16" s="144"/>
      <c r="V16" s="182"/>
      <c r="W16" s="143"/>
      <c r="X16" s="143"/>
      <c r="Y16" s="143"/>
      <c r="Z16" s="143"/>
      <c r="AA16" s="143"/>
      <c r="AB16" s="143"/>
      <c r="AD16" s="43" t="s">
        <v>51</v>
      </c>
      <c r="AE16" s="58">
        <v>86402.455</v>
      </c>
      <c r="AF16" s="58">
        <v>84499.14260736547</v>
      </c>
      <c r="AG16" s="58">
        <v>64794.174</v>
      </c>
      <c r="AH16" s="59">
        <v>0.11619326981814936</v>
      </c>
      <c r="AI16" s="59">
        <v>-2.2028452694249587</v>
      </c>
      <c r="AJ16" s="59">
        <v>-23.319726093466738</v>
      </c>
      <c r="AK16" s="59">
        <v>2.4444814178099983</v>
      </c>
      <c r="AL16" s="59">
        <v>2.4160037665521874</v>
      </c>
      <c r="AM16" s="59">
        <v>1.847495732945423</v>
      </c>
      <c r="AN16" s="59"/>
      <c r="AO16" s="91"/>
      <c r="AP16" s="91"/>
    </row>
    <row r="17" spans="2:42" ht="21.75" customHeight="1">
      <c r="B17" s="43" t="s">
        <v>20</v>
      </c>
      <c r="C17" s="320" t="s">
        <v>234</v>
      </c>
      <c r="D17" s="341"/>
      <c r="E17" s="144">
        <f>E18-E19</f>
        <v>-1224</v>
      </c>
      <c r="F17" s="144">
        <f>F18-F19</f>
        <v>-1338</v>
      </c>
      <c r="G17" s="182">
        <v>-4165</v>
      </c>
      <c r="H17" s="148">
        <v>-769</v>
      </c>
      <c r="I17" s="148">
        <v>-9.3</v>
      </c>
      <c r="J17" s="148">
        <v>-211.3</v>
      </c>
      <c r="K17" s="243">
        <f t="shared" si="4"/>
        <v>-0.03554853362298805</v>
      </c>
      <c r="L17" s="243">
        <f t="shared" si="5"/>
        <v>-0.03925389436477782</v>
      </c>
      <c r="M17" s="148">
        <f t="shared" si="6"/>
        <v>-0.1225153864911858</v>
      </c>
      <c r="P17" s="43" t="s">
        <v>20</v>
      </c>
      <c r="Q17" s="320" t="s">
        <v>66</v>
      </c>
      <c r="R17" s="320"/>
      <c r="S17" s="321"/>
      <c r="T17" s="144">
        <v>42380</v>
      </c>
      <c r="U17" s="144">
        <v>42023</v>
      </c>
      <c r="V17" s="182">
        <v>43736</v>
      </c>
      <c r="W17" s="244">
        <v>6.7</v>
      </c>
      <c r="X17" s="244">
        <f t="shared" si="7"/>
        <v>-0.8423784804152902</v>
      </c>
      <c r="Y17" s="244">
        <f t="shared" si="8"/>
        <v>4.076339147609643</v>
      </c>
      <c r="Z17" s="244">
        <f t="shared" si="9"/>
        <v>0.9922541893941186</v>
      </c>
      <c r="AA17" s="244">
        <f t="shared" si="10"/>
        <v>0.9869982480974865</v>
      </c>
      <c r="AB17" s="244">
        <f t="shared" si="11"/>
        <v>1.0229253053561609</v>
      </c>
      <c r="AD17" s="43" t="s">
        <v>53</v>
      </c>
      <c r="AE17" s="58">
        <v>156018.918</v>
      </c>
      <c r="AF17" s="58">
        <v>150871.5301852173</v>
      </c>
      <c r="AG17" s="58">
        <v>151458.675</v>
      </c>
      <c r="AH17" s="59">
        <v>1.938314814708848</v>
      </c>
      <c r="AI17" s="59">
        <v>-3.299207481225261</v>
      </c>
      <c r="AJ17" s="59">
        <v>0.3891687278984185</v>
      </c>
      <c r="AK17" s="59">
        <v>4.414056821392655</v>
      </c>
      <c r="AL17" s="59">
        <v>4.313726434914198</v>
      </c>
      <c r="AM17" s="59">
        <v>4.318586664598388</v>
      </c>
      <c r="AN17" s="59"/>
      <c r="AO17" s="91"/>
      <c r="AP17" s="91"/>
    </row>
    <row r="18" spans="3:42" ht="21.75" customHeight="1">
      <c r="C18" s="62" t="s">
        <v>323</v>
      </c>
      <c r="D18" s="61" t="s">
        <v>322</v>
      </c>
      <c r="E18" s="144">
        <v>15893</v>
      </c>
      <c r="F18" s="144">
        <v>13619</v>
      </c>
      <c r="G18" s="182">
        <v>9287</v>
      </c>
      <c r="H18" s="148">
        <v>-12.7</v>
      </c>
      <c r="I18" s="148">
        <f t="shared" si="2"/>
        <v>-14.308185993833764</v>
      </c>
      <c r="J18" s="148">
        <f t="shared" si="3"/>
        <v>-31.808502826932962</v>
      </c>
      <c r="K18" s="148">
        <f t="shared" si="4"/>
        <v>0.46157912162593884</v>
      </c>
      <c r="L18" s="148">
        <f t="shared" si="5"/>
        <v>0.3995506631942519</v>
      </c>
      <c r="M18" s="148">
        <f t="shared" si="6"/>
        <v>0.27318136718934993</v>
      </c>
      <c r="Q18" s="62"/>
      <c r="R18" s="60"/>
      <c r="S18" s="61"/>
      <c r="T18" s="145"/>
      <c r="U18" s="144"/>
      <c r="V18" s="182"/>
      <c r="W18" s="143"/>
      <c r="X18" s="143"/>
      <c r="Y18" s="143"/>
      <c r="Z18" s="143"/>
      <c r="AA18" s="143"/>
      <c r="AB18" s="143"/>
      <c r="AD18" s="43" t="s">
        <v>59</v>
      </c>
      <c r="AE18" s="58">
        <v>243339.324</v>
      </c>
      <c r="AF18" s="58">
        <v>222027.39811359363</v>
      </c>
      <c r="AG18" s="58">
        <v>233457.268</v>
      </c>
      <c r="AH18" s="59">
        <v>-13.237345163390584</v>
      </c>
      <c r="AI18" s="59">
        <v>-8.758110089270389</v>
      </c>
      <c r="AJ18" s="59">
        <v>5.147954704472386</v>
      </c>
      <c r="AK18" s="59">
        <v>6.884508729994381</v>
      </c>
      <c r="AL18" s="59">
        <v>6.348218615811928</v>
      </c>
      <c r="AM18" s="59">
        <v>6.656637160851776</v>
      </c>
      <c r="AN18" s="59"/>
      <c r="AO18" s="91"/>
      <c r="AP18" s="91"/>
    </row>
    <row r="19" spans="3:42" ht="21.75" customHeight="1">
      <c r="C19" s="62" t="s">
        <v>324</v>
      </c>
      <c r="D19" s="61" t="s">
        <v>325</v>
      </c>
      <c r="E19" s="144">
        <v>17117</v>
      </c>
      <c r="F19" s="144">
        <v>14957</v>
      </c>
      <c r="G19" s="182">
        <v>13451</v>
      </c>
      <c r="H19" s="148">
        <v>-5</v>
      </c>
      <c r="I19" s="148">
        <f t="shared" si="2"/>
        <v>-12.61903370917801</v>
      </c>
      <c r="J19" s="148">
        <f t="shared" si="3"/>
        <v>-10.068864077020793</v>
      </c>
      <c r="K19" s="148">
        <f t="shared" si="4"/>
        <v>0.4971276552489269</v>
      </c>
      <c r="L19" s="148">
        <f t="shared" si="5"/>
        <v>0.43880455755902975</v>
      </c>
      <c r="M19" s="148">
        <f t="shared" si="6"/>
        <v>0.3956673382215943</v>
      </c>
      <c r="T19" s="184"/>
      <c r="U19" s="144"/>
      <c r="V19" s="182"/>
      <c r="W19" s="143"/>
      <c r="X19" s="143"/>
      <c r="Y19" s="143"/>
      <c r="Z19" s="143"/>
      <c r="AA19" s="143"/>
      <c r="AB19" s="143"/>
      <c r="AD19" s="43" t="s">
        <v>63</v>
      </c>
      <c r="AE19" s="58">
        <v>113067.362791</v>
      </c>
      <c r="AF19" s="58">
        <v>100088.76179100001</v>
      </c>
      <c r="AG19" s="58">
        <v>89851.358091</v>
      </c>
      <c r="AH19" s="59">
        <v>-24.230158890053886</v>
      </c>
      <c r="AI19" s="59">
        <v>-11.478644835813817</v>
      </c>
      <c r="AJ19" s="59">
        <v>-10.228324855668818</v>
      </c>
      <c r="AK19" s="59">
        <v>3.198879792285777</v>
      </c>
      <c r="AL19" s="59">
        <v>2.8617429480938026</v>
      </c>
      <c r="AM19" s="59">
        <v>2.5619587445080123</v>
      </c>
      <c r="AN19" s="59"/>
      <c r="AO19" s="91"/>
      <c r="AP19" s="91"/>
    </row>
    <row r="20" spans="2:42" ht="21.75" customHeight="1">
      <c r="B20" s="63" t="s">
        <v>235</v>
      </c>
      <c r="C20" s="320" t="s">
        <v>327</v>
      </c>
      <c r="D20" s="321"/>
      <c r="E20" s="144">
        <v>400555</v>
      </c>
      <c r="F20" s="144">
        <f>SUM(F21,F24:F25)</f>
        <v>378635</v>
      </c>
      <c r="G20" s="182">
        <f>SUM(G21,G24:G25)</f>
        <v>366369</v>
      </c>
      <c r="H20" s="148">
        <v>-10.1</v>
      </c>
      <c r="I20" s="148">
        <f t="shared" si="2"/>
        <v>-5.472407035238606</v>
      </c>
      <c r="J20" s="148">
        <f t="shared" si="3"/>
        <v>-3.239531474903271</v>
      </c>
      <c r="K20" s="148">
        <f t="shared" si="4"/>
        <v>11.633286671042466</v>
      </c>
      <c r="L20" s="148">
        <f t="shared" si="5"/>
        <v>11.108294688197047</v>
      </c>
      <c r="M20" s="148">
        <f t="shared" si="6"/>
        <v>10.77691227692419</v>
      </c>
      <c r="O20" s="110" t="s">
        <v>1</v>
      </c>
      <c r="P20" s="327" t="s">
        <v>69</v>
      </c>
      <c r="Q20" s="327"/>
      <c r="R20" s="327"/>
      <c r="S20" s="328"/>
      <c r="T20" s="182">
        <f>SUM(T21:T23)</f>
        <v>366053</v>
      </c>
      <c r="U20" s="182">
        <f>SUM(U21:U23)</f>
        <v>381056</v>
      </c>
      <c r="V20" s="182">
        <f>SUM(V21:V23)</f>
        <v>384956</v>
      </c>
      <c r="W20" s="185">
        <v>5.3</v>
      </c>
      <c r="X20" s="185">
        <f t="shared" si="7"/>
        <v>4.098586816663161</v>
      </c>
      <c r="Y20" s="185">
        <f t="shared" si="8"/>
        <v>1.023471615720524</v>
      </c>
      <c r="Z20" s="185">
        <f t="shared" si="9"/>
        <v>8.570496054513574</v>
      </c>
      <c r="AA20" s="185">
        <f t="shared" si="10"/>
        <v>8.949898970255237</v>
      </c>
      <c r="AB20" s="185">
        <f t="shared" si="11"/>
        <v>9.003595066962829</v>
      </c>
      <c r="AC20" s="54"/>
      <c r="AD20" s="54" t="s">
        <v>51</v>
      </c>
      <c r="AE20" s="58">
        <v>128400.65079100001</v>
      </c>
      <c r="AF20" s="58">
        <v>115650.31779100001</v>
      </c>
      <c r="AG20" s="58">
        <v>104528.991091</v>
      </c>
      <c r="AH20" s="59">
        <v>-22.45467094398253</v>
      </c>
      <c r="AI20" s="59">
        <v>-9.930115557400047</v>
      </c>
      <c r="AJ20" s="59">
        <v>-9.616339074915603</v>
      </c>
      <c r="AK20" s="59">
        <v>3.6326861880638717</v>
      </c>
      <c r="AL20" s="59">
        <v>3.3066797456671266</v>
      </c>
      <c r="AM20" s="59">
        <v>2.9804665001163935</v>
      </c>
      <c r="AN20" s="59"/>
      <c r="AO20" s="91"/>
      <c r="AP20" s="91"/>
    </row>
    <row r="21" spans="3:42" ht="21.75" customHeight="1">
      <c r="C21" s="43" t="s">
        <v>61</v>
      </c>
      <c r="D21" s="61" t="s">
        <v>62</v>
      </c>
      <c r="E21" s="144">
        <v>315798</v>
      </c>
      <c r="F21" s="144">
        <f>F22-F23</f>
        <v>300065</v>
      </c>
      <c r="G21" s="182">
        <f>G22-G23</f>
        <v>291255</v>
      </c>
      <c r="H21" s="148">
        <v>-9.9</v>
      </c>
      <c r="I21" s="148">
        <f t="shared" si="2"/>
        <v>-4.9819821531485315</v>
      </c>
      <c r="J21" s="148">
        <f t="shared" si="3"/>
        <v>-2.936030526719211</v>
      </c>
      <c r="K21" s="148">
        <f t="shared" si="4"/>
        <v>9.171695932248678</v>
      </c>
      <c r="L21" s="148">
        <f t="shared" si="5"/>
        <v>8.803228559467156</v>
      </c>
      <c r="M21" s="148">
        <f t="shared" si="6"/>
        <v>8.567399493995275</v>
      </c>
      <c r="O21" s="110"/>
      <c r="P21" s="43" t="s">
        <v>19</v>
      </c>
      <c r="Q21" s="325" t="s">
        <v>73</v>
      </c>
      <c r="R21" s="325"/>
      <c r="S21" s="326"/>
      <c r="T21" s="144">
        <v>64223</v>
      </c>
      <c r="U21" s="144">
        <v>59503</v>
      </c>
      <c r="V21" s="182">
        <v>62049</v>
      </c>
      <c r="W21" s="244">
        <v>6.1</v>
      </c>
      <c r="X21" s="244">
        <f t="shared" si="7"/>
        <v>-7.349391962381079</v>
      </c>
      <c r="Y21" s="244">
        <f t="shared" si="8"/>
        <v>4.27877586004067</v>
      </c>
      <c r="Z21" s="244">
        <f t="shared" si="9"/>
        <v>1.5036701464242208</v>
      </c>
      <c r="AA21" s="244">
        <f t="shared" si="10"/>
        <v>1.397552691539032</v>
      </c>
      <c r="AB21" s="244">
        <f t="shared" si="11"/>
        <v>1.4512413634544639</v>
      </c>
      <c r="AD21" s="43" t="s">
        <v>53</v>
      </c>
      <c r="AE21" s="58">
        <v>15333.288</v>
      </c>
      <c r="AF21" s="58">
        <v>15561.556</v>
      </c>
      <c r="AG21" s="58">
        <v>14677.633</v>
      </c>
      <c r="AH21" s="59">
        <v>-6.256567281827155</v>
      </c>
      <c r="AI21" s="59">
        <v>1.4887087492258675</v>
      </c>
      <c r="AJ21" s="59">
        <v>-5.6801710574443876</v>
      </c>
      <c r="AK21" s="59">
        <v>0.433806395778095</v>
      </c>
      <c r="AL21" s="59">
        <v>0.4449367975733239</v>
      </c>
      <c r="AM21" s="59">
        <v>0.41850775560838116</v>
      </c>
      <c r="AN21" s="59"/>
      <c r="AO21" s="91"/>
      <c r="AP21" s="91"/>
    </row>
    <row r="22" spans="4:42" ht="21.75" customHeight="1">
      <c r="D22" s="61" t="s">
        <v>328</v>
      </c>
      <c r="E22" s="144">
        <v>339393</v>
      </c>
      <c r="F22" s="144">
        <v>322746</v>
      </c>
      <c r="G22" s="182">
        <v>312607</v>
      </c>
      <c r="H22" s="148">
        <v>-9.7</v>
      </c>
      <c r="I22" s="148">
        <f t="shared" si="2"/>
        <v>-4.904933219011588</v>
      </c>
      <c r="J22" s="148">
        <f t="shared" si="3"/>
        <v>-3.141479677517305</v>
      </c>
      <c r="K22" s="148">
        <f t="shared" si="4"/>
        <v>9.856963620838876</v>
      </c>
      <c r="L22" s="148">
        <f t="shared" si="5"/>
        <v>9.468637810653648</v>
      </c>
      <c r="M22" s="148">
        <f t="shared" si="6"/>
        <v>9.195478373313355</v>
      </c>
      <c r="P22" s="43" t="s">
        <v>20</v>
      </c>
      <c r="Q22" s="325" t="s">
        <v>76</v>
      </c>
      <c r="R22" s="325"/>
      <c r="S22" s="326"/>
      <c r="T22" s="144">
        <v>167018</v>
      </c>
      <c r="U22" s="144">
        <v>175269</v>
      </c>
      <c r="V22" s="182">
        <v>178696</v>
      </c>
      <c r="W22" s="244">
        <v>2.4</v>
      </c>
      <c r="X22" s="244">
        <f t="shared" si="7"/>
        <v>4.940186087727072</v>
      </c>
      <c r="Y22" s="244">
        <f t="shared" si="8"/>
        <v>1.9552801693397006</v>
      </c>
      <c r="Z22" s="244">
        <f t="shared" si="9"/>
        <v>3.910436767442824</v>
      </c>
      <c r="AA22" s="244">
        <f t="shared" si="10"/>
        <v>4.116559882583308</v>
      </c>
      <c r="AB22" s="244">
        <f t="shared" si="11"/>
        <v>4.179455376941753</v>
      </c>
      <c r="AD22" s="43" t="s">
        <v>70</v>
      </c>
      <c r="AE22" s="58">
        <v>25665.234</v>
      </c>
      <c r="AF22" s="58">
        <v>22561.077</v>
      </c>
      <c r="AG22" s="58">
        <v>30969.56</v>
      </c>
      <c r="AH22" s="59">
        <v>5.634031159141523</v>
      </c>
      <c r="AI22" s="59">
        <v>-12.09479329118916</v>
      </c>
      <c r="AJ22" s="59">
        <v>37.269865263967674</v>
      </c>
      <c r="AK22" s="59">
        <v>0.7261157984081051</v>
      </c>
      <c r="AL22" s="59">
        <v>0.6450674566338465</v>
      </c>
      <c r="AM22" s="59">
        <v>0.883044360611762</v>
      </c>
      <c r="AN22" s="59"/>
      <c r="AO22" s="91"/>
      <c r="AP22" s="91"/>
    </row>
    <row r="23" spans="3:42" ht="21.75" customHeight="1">
      <c r="C23" s="60"/>
      <c r="D23" s="61" t="s">
        <v>329</v>
      </c>
      <c r="E23" s="144">
        <v>23596</v>
      </c>
      <c r="F23" s="144">
        <v>22681</v>
      </c>
      <c r="G23" s="182">
        <v>21352</v>
      </c>
      <c r="H23" s="148">
        <v>-6.6</v>
      </c>
      <c r="I23" s="148">
        <f t="shared" si="2"/>
        <v>-3.877775894219359</v>
      </c>
      <c r="J23" s="148">
        <f t="shared" si="3"/>
        <v>-5.859530003086284</v>
      </c>
      <c r="K23" s="148">
        <f t="shared" si="4"/>
        <v>0.6852967315098252</v>
      </c>
      <c r="L23" s="148">
        <f t="shared" si="5"/>
        <v>0.6654092511864915</v>
      </c>
      <c r="M23" s="148">
        <f t="shared" si="6"/>
        <v>0.628078879318079</v>
      </c>
      <c r="P23" s="43" t="s">
        <v>21</v>
      </c>
      <c r="Q23" s="320" t="s">
        <v>339</v>
      </c>
      <c r="R23" s="320"/>
      <c r="S23" s="321"/>
      <c r="T23" s="144">
        <v>134812</v>
      </c>
      <c r="U23" s="144">
        <v>146284</v>
      </c>
      <c r="V23" s="182">
        <v>144211</v>
      </c>
      <c r="W23" s="244">
        <v>8.7</v>
      </c>
      <c r="X23" s="244">
        <f t="shared" si="7"/>
        <v>8.509628223006853</v>
      </c>
      <c r="Y23" s="244">
        <f t="shared" si="8"/>
        <v>-1.4171064504662163</v>
      </c>
      <c r="Z23" s="244">
        <f t="shared" si="9"/>
        <v>3.1563891406465294</v>
      </c>
      <c r="AA23" s="244">
        <f t="shared" si="10"/>
        <v>3.4357863961328965</v>
      </c>
      <c r="AB23" s="244">
        <f t="shared" si="11"/>
        <v>3.3728983265666117</v>
      </c>
      <c r="AD23" s="43" t="s">
        <v>74</v>
      </c>
      <c r="AE23" s="58">
        <v>77644.036209</v>
      </c>
      <c r="AF23" s="58">
        <v>75886.26020899999</v>
      </c>
      <c r="AG23" s="58">
        <v>89011.997909</v>
      </c>
      <c r="AH23" s="59">
        <v>-5.453730544134451</v>
      </c>
      <c r="AI23" s="59">
        <v>-2.263890552094022</v>
      </c>
      <c r="AJ23" s="59">
        <v>17.296593169633258</v>
      </c>
      <c r="AK23" s="59">
        <v>2.196689940310923</v>
      </c>
      <c r="AL23" s="59">
        <v>2.169743796649153</v>
      </c>
      <c r="AM23" s="59">
        <v>2.538025815682509</v>
      </c>
      <c r="AN23" s="59"/>
      <c r="AO23" s="91"/>
      <c r="AP23" s="91"/>
    </row>
    <row r="24" spans="2:42" ht="21.75" customHeight="1">
      <c r="B24" s="63"/>
      <c r="C24" s="43" t="s">
        <v>68</v>
      </c>
      <c r="D24" s="61" t="s">
        <v>331</v>
      </c>
      <c r="E24" s="144">
        <v>70151</v>
      </c>
      <c r="F24" s="144">
        <v>63706</v>
      </c>
      <c r="G24" s="182">
        <v>60322</v>
      </c>
      <c r="H24" s="148">
        <v>-14.3</v>
      </c>
      <c r="I24" s="148">
        <f t="shared" si="2"/>
        <v>-9.187324485752162</v>
      </c>
      <c r="J24" s="148">
        <f t="shared" si="3"/>
        <v>-5.311901547734907</v>
      </c>
      <c r="K24" s="148">
        <f t="shared" si="4"/>
        <v>2.037389854727316</v>
      </c>
      <c r="L24" s="148">
        <f t="shared" si="5"/>
        <v>1.8689899808688606</v>
      </c>
      <c r="M24" s="148">
        <f t="shared" si="6"/>
        <v>1.774399314266821</v>
      </c>
      <c r="O24" s="110" t="s">
        <v>2</v>
      </c>
      <c r="P24" s="327" t="s">
        <v>82</v>
      </c>
      <c r="Q24" s="327"/>
      <c r="R24" s="327"/>
      <c r="S24" s="328"/>
      <c r="T24" s="182">
        <v>1287661</v>
      </c>
      <c r="U24" s="182">
        <f>SUM(U25,U33)</f>
        <v>1287578</v>
      </c>
      <c r="V24" s="182">
        <f>SUM(V25,V33)</f>
        <v>1172441</v>
      </c>
      <c r="W24" s="185">
        <v>0.5</v>
      </c>
      <c r="X24" s="185">
        <f t="shared" si="7"/>
        <v>-0.006445795904356814</v>
      </c>
      <c r="Y24" s="185">
        <f t="shared" si="8"/>
        <v>-8.94213787436567</v>
      </c>
      <c r="Z24" s="185">
        <f t="shared" si="9"/>
        <v>30.1483487911614</v>
      </c>
      <c r="AA24" s="185">
        <f t="shared" si="10"/>
        <v>30.241468488419805</v>
      </c>
      <c r="AB24" s="185">
        <f t="shared" si="11"/>
        <v>27.421793669679044</v>
      </c>
      <c r="AC24" s="54"/>
      <c r="AD24" s="54" t="s">
        <v>77</v>
      </c>
      <c r="AE24" s="58">
        <v>26962.691</v>
      </c>
      <c r="AF24" s="58">
        <v>23491.299113593624</v>
      </c>
      <c r="AG24" s="58">
        <v>23624.352</v>
      </c>
      <c r="AH24" s="59">
        <v>8.625954131327</v>
      </c>
      <c r="AI24" s="59">
        <v>-12.874797572713994</v>
      </c>
      <c r="AJ24" s="59">
        <v>0.5663922023341026</v>
      </c>
      <c r="AK24" s="59">
        <v>0.762823198989576</v>
      </c>
      <c r="AL24" s="59">
        <v>0.6716644144351251</v>
      </c>
      <c r="AM24" s="59">
        <v>0.6736082400494937</v>
      </c>
      <c r="AN24" s="59"/>
      <c r="AO24" s="91"/>
      <c r="AP24" s="91"/>
    </row>
    <row r="25" spans="3:42" ht="21.75" customHeight="1">
      <c r="C25" s="43" t="s">
        <v>72</v>
      </c>
      <c r="D25" s="61" t="s">
        <v>330</v>
      </c>
      <c r="E25" s="144">
        <v>14606</v>
      </c>
      <c r="F25" s="144">
        <v>14864</v>
      </c>
      <c r="G25" s="182">
        <v>14792</v>
      </c>
      <c r="H25" s="148">
        <v>10.9</v>
      </c>
      <c r="I25" s="148">
        <f t="shared" si="2"/>
        <v>1.766397370943448</v>
      </c>
      <c r="J25" s="148">
        <f t="shared" si="3"/>
        <v>-0.48439181916038754</v>
      </c>
      <c r="K25" s="148">
        <f t="shared" si="4"/>
        <v>0.42420088406647344</v>
      </c>
      <c r="L25" s="148">
        <f t="shared" si="5"/>
        <v>0.4360761478610295</v>
      </c>
      <c r="M25" s="148">
        <f t="shared" si="6"/>
        <v>0.4351134686620937</v>
      </c>
      <c r="P25" s="43" t="s">
        <v>19</v>
      </c>
      <c r="Q25" s="320" t="s">
        <v>84</v>
      </c>
      <c r="R25" s="320"/>
      <c r="S25" s="321"/>
      <c r="T25" s="144">
        <v>1253672</v>
      </c>
      <c r="U25" s="144">
        <f>SUM(U26,U29)</f>
        <v>1269317</v>
      </c>
      <c r="V25" s="182">
        <f>SUM(V26,V29)</f>
        <v>1189339</v>
      </c>
      <c r="W25" s="244">
        <v>1.5</v>
      </c>
      <c r="X25" s="244">
        <f t="shared" si="7"/>
        <v>1.2479340688792604</v>
      </c>
      <c r="Y25" s="244">
        <f t="shared" si="8"/>
        <v>-6.300868892483122</v>
      </c>
      <c r="Z25" s="244">
        <f t="shared" si="9"/>
        <v>29.35255531208361</v>
      </c>
      <c r="AA25" s="244">
        <f t="shared" si="10"/>
        <v>29.812570622762706</v>
      </c>
      <c r="AB25" s="244">
        <f t="shared" si="11"/>
        <v>27.817014810384833</v>
      </c>
      <c r="AD25" s="43" t="s">
        <v>79</v>
      </c>
      <c r="AE25" s="58">
        <v>-1700.037</v>
      </c>
      <c r="AF25" s="58">
        <v>-830.84</v>
      </c>
      <c r="AG25" s="58">
        <v>-1131.845</v>
      </c>
      <c r="AH25" s="59">
        <v>-6262.175816773325</v>
      </c>
      <c r="AI25" s="59">
        <v>51.128122505568996</v>
      </c>
      <c r="AJ25" s="59">
        <v>-36.228997159501226</v>
      </c>
      <c r="AK25" s="59">
        <v>-0.04809711548230263</v>
      </c>
      <c r="AL25" s="59">
        <v>-0.023755419374246405</v>
      </c>
      <c r="AM25" s="59">
        <v>-0.032272636238184195</v>
      </c>
      <c r="AN25" s="59"/>
      <c r="AO25" s="91"/>
      <c r="AP25" s="91"/>
    </row>
    <row r="26" spans="1:42" ht="21.75" customHeight="1">
      <c r="A26" s="110" t="s">
        <v>2</v>
      </c>
      <c r="B26" s="327" t="s">
        <v>236</v>
      </c>
      <c r="C26" s="342"/>
      <c r="D26" s="332"/>
      <c r="E26" s="182">
        <f>SUM(E27:E29)</f>
        <v>835104</v>
      </c>
      <c r="F26" s="182">
        <f>SUM(F27:F29)</f>
        <v>744074</v>
      </c>
      <c r="G26" s="182">
        <f>SUM(G27:G29)</f>
        <v>747577</v>
      </c>
      <c r="H26" s="177">
        <v>6.9</v>
      </c>
      <c r="I26" s="177">
        <f t="shared" si="2"/>
        <v>-10.900438747748783</v>
      </c>
      <c r="J26" s="177">
        <f t="shared" si="3"/>
        <v>0.47078650779357967</v>
      </c>
      <c r="K26" s="177">
        <f t="shared" si="4"/>
        <v>24.253858351872395</v>
      </c>
      <c r="L26" s="177">
        <f t="shared" si="5"/>
        <v>21.829448576664937</v>
      </c>
      <c r="M26" s="177">
        <f t="shared" si="6"/>
        <v>21.990320549080725</v>
      </c>
      <c r="Q26" s="62" t="s">
        <v>239</v>
      </c>
      <c r="R26" s="325" t="s">
        <v>340</v>
      </c>
      <c r="S26" s="340"/>
      <c r="T26" s="144">
        <v>898773</v>
      </c>
      <c r="U26" s="144">
        <f>SUM(U27:U28)</f>
        <v>852111</v>
      </c>
      <c r="V26" s="182">
        <v>791611</v>
      </c>
      <c r="W26" s="244">
        <v>-4</v>
      </c>
      <c r="X26" s="244">
        <f t="shared" si="7"/>
        <v>-5.191744745336141</v>
      </c>
      <c r="Y26" s="244">
        <f t="shared" si="8"/>
        <v>-7.100013965316725</v>
      </c>
      <c r="Z26" s="244">
        <f t="shared" si="9"/>
        <v>21.043210820300143</v>
      </c>
      <c r="AA26" s="244">
        <f t="shared" si="10"/>
        <v>20.01361312101938</v>
      </c>
      <c r="AB26" s="244">
        <f t="shared" si="11"/>
        <v>18.514700107423998</v>
      </c>
      <c r="AD26" s="43" t="s">
        <v>51</v>
      </c>
      <c r="AE26" s="58">
        <v>6936.273</v>
      </c>
      <c r="AF26" s="58">
        <v>6159.283</v>
      </c>
      <c r="AG26" s="58">
        <v>5491.484</v>
      </c>
      <c r="AH26" s="59">
        <v>-24.260272778951126</v>
      </c>
      <c r="AI26" s="59">
        <v>-11.20183706725499</v>
      </c>
      <c r="AJ26" s="59">
        <v>-10.84215484172427</v>
      </c>
      <c r="AK26" s="59">
        <v>0.19623968389969026</v>
      </c>
      <c r="AL26" s="59">
        <v>0.17610653159412945</v>
      </c>
      <c r="AM26" s="59">
        <v>0.15658033170602748</v>
      </c>
      <c r="AN26" s="59"/>
      <c r="AO26" s="91"/>
      <c r="AP26" s="91"/>
    </row>
    <row r="27" spans="2:42" ht="21.75" customHeight="1">
      <c r="B27" s="43" t="s">
        <v>19</v>
      </c>
      <c r="C27" s="320" t="s">
        <v>332</v>
      </c>
      <c r="D27" s="321"/>
      <c r="E27" s="144">
        <v>317576</v>
      </c>
      <c r="F27" s="144">
        <v>186935</v>
      </c>
      <c r="G27" s="182">
        <v>163087</v>
      </c>
      <c r="H27" s="148">
        <v>-3.4</v>
      </c>
      <c r="I27" s="148">
        <f t="shared" si="2"/>
        <v>-41.13692470463763</v>
      </c>
      <c r="J27" s="148">
        <f t="shared" si="3"/>
        <v>-12.757375558349159</v>
      </c>
      <c r="K27" s="148">
        <f t="shared" si="4"/>
        <v>9.223334243344816</v>
      </c>
      <c r="L27" s="148">
        <f t="shared" si="5"/>
        <v>5.484250181673946</v>
      </c>
      <c r="M27" s="148">
        <f t="shared" si="6"/>
        <v>4.797278952386079</v>
      </c>
      <c r="R27" s="43" t="s">
        <v>243</v>
      </c>
      <c r="S27" s="61" t="s">
        <v>341</v>
      </c>
      <c r="T27" s="144">
        <v>196969</v>
      </c>
      <c r="U27" s="144">
        <v>222531</v>
      </c>
      <c r="V27" s="182">
        <v>246543</v>
      </c>
      <c r="W27" s="244">
        <v>5.2</v>
      </c>
      <c r="X27" s="244">
        <f t="shared" si="7"/>
        <v>12.977676690240596</v>
      </c>
      <c r="Y27" s="244">
        <f t="shared" si="8"/>
        <v>10.790406729848876</v>
      </c>
      <c r="Z27" s="244">
        <f t="shared" si="9"/>
        <v>4.611687480669422</v>
      </c>
      <c r="AA27" s="244">
        <f t="shared" si="10"/>
        <v>5.226607028231725</v>
      </c>
      <c r="AB27" s="244">
        <f t="shared" si="11"/>
        <v>5.7663040414858235</v>
      </c>
      <c r="AD27" s="43" t="s">
        <v>53</v>
      </c>
      <c r="AE27" s="58">
        <v>8636.31</v>
      </c>
      <c r="AF27" s="58">
        <v>6990.123</v>
      </c>
      <c r="AG27" s="58">
        <v>6623.329</v>
      </c>
      <c r="AH27" s="59">
        <v>-5.971294401954374</v>
      </c>
      <c r="AI27" s="59">
        <v>-19.06123101185576</v>
      </c>
      <c r="AJ27" s="59">
        <v>-5.2473182517675285</v>
      </c>
      <c r="AK27" s="59">
        <v>0.24433679938199288</v>
      </c>
      <c r="AL27" s="59">
        <v>0.19986195096837583</v>
      </c>
      <c r="AM27" s="59">
        <v>0.18885296794421166</v>
      </c>
      <c r="AN27" s="59"/>
      <c r="AO27" s="91"/>
      <c r="AP27" s="91"/>
    </row>
    <row r="28" spans="2:42" ht="21.75" customHeight="1">
      <c r="B28" s="43" t="s">
        <v>20</v>
      </c>
      <c r="C28" s="320" t="s">
        <v>96</v>
      </c>
      <c r="D28" s="321"/>
      <c r="E28" s="144">
        <v>65236</v>
      </c>
      <c r="F28" s="144">
        <v>74519</v>
      </c>
      <c r="G28" s="182">
        <v>64495</v>
      </c>
      <c r="H28" s="148">
        <v>-10.2</v>
      </c>
      <c r="I28" s="148">
        <f t="shared" si="2"/>
        <v>14.229873076215586</v>
      </c>
      <c r="J28" s="148">
        <f t="shared" si="3"/>
        <v>-13.451602946899449</v>
      </c>
      <c r="K28" s="148">
        <f t="shared" si="4"/>
        <v>1.894643904762458</v>
      </c>
      <c r="L28" s="148">
        <f t="shared" si="5"/>
        <v>2.186218949304094</v>
      </c>
      <c r="M28" s="148">
        <f t="shared" si="6"/>
        <v>1.8971500244295387</v>
      </c>
      <c r="R28" s="43" t="s">
        <v>244</v>
      </c>
      <c r="S28" s="61" t="s">
        <v>93</v>
      </c>
      <c r="T28" s="144">
        <v>701803</v>
      </c>
      <c r="U28" s="144">
        <v>629580</v>
      </c>
      <c r="V28" s="182">
        <v>545067</v>
      </c>
      <c r="W28" s="244">
        <v>-6.3</v>
      </c>
      <c r="X28" s="244">
        <f t="shared" si="7"/>
        <v>-10.29106458650077</v>
      </c>
      <c r="Y28" s="244">
        <f t="shared" si="8"/>
        <v>-13.423711045458877</v>
      </c>
      <c r="Z28" s="244">
        <f t="shared" si="9"/>
        <v>16.43149992636528</v>
      </c>
      <c r="AA28" s="244">
        <f t="shared" si="10"/>
        <v>14.787006092787653</v>
      </c>
      <c r="AB28" s="244">
        <f t="shared" si="11"/>
        <v>12.748372677303973</v>
      </c>
      <c r="AD28" s="43" t="s">
        <v>85</v>
      </c>
      <c r="AE28" s="58">
        <v>672023.185</v>
      </c>
      <c r="AF28" s="58">
        <v>659647.3060735773</v>
      </c>
      <c r="AG28" s="58">
        <v>645005.608</v>
      </c>
      <c r="AH28" s="59">
        <v>-3.888423505809103</v>
      </c>
      <c r="AI28" s="59">
        <v>-1.841585112338467</v>
      </c>
      <c r="AJ28" s="59">
        <v>-2.219625235905096</v>
      </c>
      <c r="AK28" s="59">
        <v>19.01274897883389</v>
      </c>
      <c r="AL28" s="59">
        <v>18.860669196078312</v>
      </c>
      <c r="AM28" s="59">
        <v>18.391238516380625</v>
      </c>
      <c r="AN28" s="59"/>
      <c r="AO28" s="91"/>
      <c r="AP28" s="91"/>
    </row>
    <row r="29" spans="2:42" ht="21.75" customHeight="1">
      <c r="B29" s="43" t="s">
        <v>21</v>
      </c>
      <c r="C29" s="320" t="s">
        <v>99</v>
      </c>
      <c r="D29" s="321"/>
      <c r="E29" s="144">
        <f>SUM(E30:E32)</f>
        <v>452292</v>
      </c>
      <c r="F29" s="144">
        <f>SUM(F30:F32)</f>
        <v>482620</v>
      </c>
      <c r="G29" s="182">
        <f>SUM(G30:G32)</f>
        <v>519995</v>
      </c>
      <c r="H29" s="148">
        <v>19.1</v>
      </c>
      <c r="I29" s="148">
        <f t="shared" si="2"/>
        <v>6.705402704447569</v>
      </c>
      <c r="J29" s="148">
        <f t="shared" si="3"/>
        <v>7.744187973975384</v>
      </c>
      <c r="K29" s="148">
        <f t="shared" si="4"/>
        <v>13.135880203765124</v>
      </c>
      <c r="L29" s="148">
        <f t="shared" si="5"/>
        <v>14.158979445686898</v>
      </c>
      <c r="M29" s="148">
        <f t="shared" si="6"/>
        <v>15.295891572265106</v>
      </c>
      <c r="Q29" s="62" t="s">
        <v>240</v>
      </c>
      <c r="R29" s="325" t="s">
        <v>342</v>
      </c>
      <c r="S29" s="326"/>
      <c r="T29" s="144">
        <v>354899</v>
      </c>
      <c r="U29" s="144">
        <f>SUM(U30:U32)</f>
        <v>417206</v>
      </c>
      <c r="V29" s="182">
        <v>397728</v>
      </c>
      <c r="W29" s="244">
        <v>18.7</v>
      </c>
      <c r="X29" s="244">
        <f t="shared" si="7"/>
        <v>17.556262485946707</v>
      </c>
      <c r="Y29" s="244">
        <f t="shared" si="8"/>
        <v>-4.668676864666375</v>
      </c>
      <c r="Z29" s="244">
        <f t="shared" si="9"/>
        <v>8.309344491783465</v>
      </c>
      <c r="AA29" s="244">
        <f t="shared" si="10"/>
        <v>9.79895750174333</v>
      </c>
      <c r="AB29" s="244">
        <f t="shared" si="11"/>
        <v>9.302314702960837</v>
      </c>
      <c r="AD29" s="43" t="s">
        <v>87</v>
      </c>
      <c r="AE29" s="58">
        <v>244637.924</v>
      </c>
      <c r="AF29" s="58">
        <v>288660.2211373412</v>
      </c>
      <c r="AG29" s="58">
        <v>201413.167</v>
      </c>
      <c r="AH29" s="59">
        <v>-4.458736464841307</v>
      </c>
      <c r="AI29" s="59">
        <v>17.99487847899708</v>
      </c>
      <c r="AJ29" s="59">
        <v>-30.224827582263263</v>
      </c>
      <c r="AK29" s="59">
        <v>6.921248468109091</v>
      </c>
      <c r="AL29" s="59">
        <v>8.25338766763787</v>
      </c>
      <c r="AM29" s="59">
        <v>5.7429540901551395</v>
      </c>
      <c r="AN29" s="59"/>
      <c r="AO29" s="91"/>
      <c r="AP29" s="91"/>
    </row>
    <row r="30" spans="3:42" ht="21.75" customHeight="1">
      <c r="C30" s="60"/>
      <c r="D30" s="61" t="s">
        <v>333</v>
      </c>
      <c r="E30" s="144">
        <v>40734</v>
      </c>
      <c r="F30" s="144">
        <v>35693</v>
      </c>
      <c r="G30" s="182">
        <v>51082</v>
      </c>
      <c r="H30" s="148">
        <v>50.7</v>
      </c>
      <c r="I30" s="148">
        <f t="shared" si="2"/>
        <v>-12.375411204399274</v>
      </c>
      <c r="J30" s="148">
        <f t="shared" si="3"/>
        <v>43.11489647830107</v>
      </c>
      <c r="K30" s="148">
        <f t="shared" si="4"/>
        <v>1.1830342880709113</v>
      </c>
      <c r="L30" s="148">
        <f t="shared" si="5"/>
        <v>1.0471519069970214</v>
      </c>
      <c r="M30" s="148">
        <f t="shared" si="6"/>
        <v>1.5026004736477199</v>
      </c>
      <c r="R30" s="43" t="s">
        <v>243</v>
      </c>
      <c r="S30" s="61" t="s">
        <v>341</v>
      </c>
      <c r="T30" s="144">
        <v>7877</v>
      </c>
      <c r="U30" s="144">
        <v>11437</v>
      </c>
      <c r="V30" s="182">
        <v>12226</v>
      </c>
      <c r="W30" s="244">
        <v>32.3</v>
      </c>
      <c r="X30" s="244">
        <f t="shared" si="7"/>
        <v>45.19487114383649</v>
      </c>
      <c r="Y30" s="244">
        <f t="shared" si="8"/>
        <v>6.898662236600507</v>
      </c>
      <c r="Z30" s="244">
        <f t="shared" si="9"/>
        <v>0.18442629187960055</v>
      </c>
      <c r="AA30" s="244">
        <f t="shared" si="10"/>
        <v>0.2686219204600089</v>
      </c>
      <c r="AB30" s="244">
        <f t="shared" si="11"/>
        <v>0.285949441724996</v>
      </c>
      <c r="AD30" s="43" t="s">
        <v>90</v>
      </c>
      <c r="AE30" s="58">
        <v>180652.989</v>
      </c>
      <c r="AF30" s="58">
        <v>197974.927</v>
      </c>
      <c r="AG30" s="58">
        <v>125828.427</v>
      </c>
      <c r="AH30" s="59">
        <v>-2.8326798416990018</v>
      </c>
      <c r="AI30" s="59">
        <v>9.588514475118922</v>
      </c>
      <c r="AJ30" s="59">
        <v>-36.44224099145646</v>
      </c>
      <c r="AK30" s="59">
        <v>5.110999157169019</v>
      </c>
      <c r="AL30" s="59">
        <v>5.6605091431212</v>
      </c>
      <c r="AM30" s="59">
        <v>3.5877837097782064</v>
      </c>
      <c r="AN30" s="59"/>
      <c r="AO30" s="91"/>
      <c r="AP30" s="91"/>
    </row>
    <row r="31" spans="3:42" ht="21.75" customHeight="1">
      <c r="C31" s="135"/>
      <c r="D31" s="61" t="s">
        <v>334</v>
      </c>
      <c r="E31" s="144">
        <v>224963</v>
      </c>
      <c r="F31" s="144">
        <v>244609</v>
      </c>
      <c r="G31" s="182">
        <v>267342</v>
      </c>
      <c r="H31" s="148">
        <v>22</v>
      </c>
      <c r="I31" s="148">
        <f t="shared" si="2"/>
        <v>8.73299164751537</v>
      </c>
      <c r="J31" s="148">
        <f t="shared" si="3"/>
        <v>9.293607348871056</v>
      </c>
      <c r="K31" s="148">
        <f t="shared" si="4"/>
        <v>6.5335823279642655</v>
      </c>
      <c r="L31" s="148">
        <f t="shared" si="5"/>
        <v>7.176274922775737</v>
      </c>
      <c r="M31" s="148">
        <f t="shared" si="6"/>
        <v>7.863987624328114</v>
      </c>
      <c r="R31" s="43" t="s">
        <v>244</v>
      </c>
      <c r="S31" s="61" t="s">
        <v>93</v>
      </c>
      <c r="T31" s="144">
        <v>38702</v>
      </c>
      <c r="U31" s="144">
        <v>43485</v>
      </c>
      <c r="V31" s="182">
        <v>37851</v>
      </c>
      <c r="W31" s="244">
        <v>15.1</v>
      </c>
      <c r="X31" s="244">
        <v>29</v>
      </c>
      <c r="Y31" s="244">
        <f t="shared" si="8"/>
        <v>-12.956191790272507</v>
      </c>
      <c r="Z31" s="244">
        <v>0.8</v>
      </c>
      <c r="AA31" s="244">
        <f t="shared" si="10"/>
        <v>1.0213363828979178</v>
      </c>
      <c r="AB31" s="244">
        <f t="shared" si="11"/>
        <v>0.8852831930911845</v>
      </c>
      <c r="AD31" s="43" t="s">
        <v>94</v>
      </c>
      <c r="AE31" s="58">
        <v>63984.935</v>
      </c>
      <c r="AF31" s="58">
        <v>90685.2941373412</v>
      </c>
      <c r="AG31" s="58">
        <v>75584.74</v>
      </c>
      <c r="AH31" s="59">
        <v>-8.769203465819626</v>
      </c>
      <c r="AI31" s="59">
        <v>41.72913379898129</v>
      </c>
      <c r="AJ31" s="59">
        <v>-16.651601873255974</v>
      </c>
      <c r="AK31" s="59">
        <v>1.8102493109400721</v>
      </c>
      <c r="AL31" s="59">
        <v>2.592878524516669</v>
      </c>
      <c r="AM31" s="59">
        <v>2.155170380376934</v>
      </c>
      <c r="AN31" s="59"/>
      <c r="AO31" s="91"/>
      <c r="AP31" s="91"/>
    </row>
    <row r="32" spans="3:42" ht="21.75" customHeight="1">
      <c r="C32" s="60"/>
      <c r="D32" s="61" t="s">
        <v>335</v>
      </c>
      <c r="E32" s="144">
        <v>186595</v>
      </c>
      <c r="F32" s="144">
        <v>202318</v>
      </c>
      <c r="G32" s="182">
        <v>201571</v>
      </c>
      <c r="H32" s="148">
        <v>10.8</v>
      </c>
      <c r="I32" s="148">
        <f t="shared" si="2"/>
        <v>8.426270800396582</v>
      </c>
      <c r="J32" s="148">
        <f t="shared" si="3"/>
        <v>-0.3692207317193725</v>
      </c>
      <c r="K32" s="148">
        <f t="shared" si="4"/>
        <v>5.419263587729947</v>
      </c>
      <c r="L32" s="148">
        <f t="shared" si="5"/>
        <v>5.935552615914139</v>
      </c>
      <c r="M32" s="148">
        <f t="shared" si="6"/>
        <v>5.929303474289271</v>
      </c>
      <c r="R32" s="43" t="s">
        <v>245</v>
      </c>
      <c r="S32" s="61" t="s">
        <v>101</v>
      </c>
      <c r="T32" s="144">
        <v>313320</v>
      </c>
      <c r="U32" s="144">
        <v>362284</v>
      </c>
      <c r="V32" s="182">
        <v>347652</v>
      </c>
      <c r="W32" s="244">
        <v>18.8</v>
      </c>
      <c r="X32" s="244">
        <f t="shared" si="7"/>
        <v>15.627473509511043</v>
      </c>
      <c r="Y32" s="244">
        <f t="shared" si="8"/>
        <v>-4.038820372967065</v>
      </c>
      <c r="Z32" s="244">
        <f t="shared" si="9"/>
        <v>7.335844328007674</v>
      </c>
      <c r="AA32" s="244">
        <f t="shared" si="10"/>
        <v>8.508999198385403</v>
      </c>
      <c r="AB32" s="244">
        <f t="shared" si="11"/>
        <v>8.131105456778856</v>
      </c>
      <c r="AD32" s="43" t="s">
        <v>97</v>
      </c>
      <c r="AE32" s="58">
        <v>18419.697</v>
      </c>
      <c r="AF32" s="58">
        <v>14055.547</v>
      </c>
      <c r="AG32" s="58">
        <v>23154.683</v>
      </c>
      <c r="AH32" s="59">
        <v>-7.4338104423314455</v>
      </c>
      <c r="AI32" s="59">
        <v>-23.69284359020672</v>
      </c>
      <c r="AJ32" s="59">
        <v>64.73697537349489</v>
      </c>
      <c r="AK32" s="59">
        <v>0.5211264776931462</v>
      </c>
      <c r="AL32" s="59">
        <v>0.4018769119438531</v>
      </c>
      <c r="AM32" s="59">
        <v>0.660216426868933</v>
      </c>
      <c r="AN32" s="59"/>
      <c r="AO32" s="91"/>
      <c r="AP32" s="91"/>
    </row>
    <row r="33" spans="1:42" ht="21.75" customHeight="1">
      <c r="A33" s="110" t="s">
        <v>3</v>
      </c>
      <c r="B33" s="329" t="s">
        <v>237</v>
      </c>
      <c r="C33" s="329"/>
      <c r="D33" s="330"/>
      <c r="E33" s="182">
        <f>SUM(E7,E11,E26)</f>
        <v>3443180</v>
      </c>
      <c r="F33" s="182">
        <f>SUM(F7,F11,F26)</f>
        <v>3408579</v>
      </c>
      <c r="G33" s="182">
        <v>3399573</v>
      </c>
      <c r="H33" s="177">
        <v>2.2</v>
      </c>
      <c r="I33" s="177">
        <f t="shared" si="2"/>
        <v>-1.0049140620008248</v>
      </c>
      <c r="J33" s="177">
        <f t="shared" si="3"/>
        <v>-0.2642156746257018</v>
      </c>
      <c r="K33" s="177">
        <f t="shared" si="4"/>
        <v>100</v>
      </c>
      <c r="L33" s="177">
        <f t="shared" si="5"/>
        <v>100</v>
      </c>
      <c r="M33" s="177">
        <f t="shared" si="6"/>
        <v>100</v>
      </c>
      <c r="P33" s="43" t="s">
        <v>20</v>
      </c>
      <c r="Q33" s="320" t="s">
        <v>104</v>
      </c>
      <c r="R33" s="320"/>
      <c r="S33" s="321"/>
      <c r="T33" s="144">
        <f>SUM(T34:T35)</f>
        <v>33989</v>
      </c>
      <c r="U33" s="144">
        <f>SUM(U34:U35)</f>
        <v>18261</v>
      </c>
      <c r="V33" s="182">
        <f>SUM(V34:V35)</f>
        <v>-16898</v>
      </c>
      <c r="W33" s="244">
        <v>-24.9</v>
      </c>
      <c r="X33" s="244">
        <f t="shared" si="7"/>
        <v>-46.27379446291447</v>
      </c>
      <c r="Y33" s="244">
        <f t="shared" si="8"/>
        <v>-192.53600569519742</v>
      </c>
      <c r="Z33" s="244">
        <f t="shared" si="9"/>
        <v>0.795793479077789</v>
      </c>
      <c r="AA33" s="244">
        <f t="shared" si="10"/>
        <v>0.4288978656570973</v>
      </c>
      <c r="AB33" s="244">
        <f t="shared" si="11"/>
        <v>-0.39522114070578945</v>
      </c>
      <c r="AD33" s="43" t="s">
        <v>90</v>
      </c>
      <c r="AE33" s="58">
        <v>-1401.829</v>
      </c>
      <c r="AF33" s="58">
        <v>-2099.526</v>
      </c>
      <c r="AG33" s="58">
        <v>-2098.858</v>
      </c>
      <c r="AH33" s="59">
        <v>-203.52737606586385</v>
      </c>
      <c r="AI33" s="59">
        <v>-49.77047842497194</v>
      </c>
      <c r="AJ33" s="59">
        <v>0.031816705294417186</v>
      </c>
      <c r="AK33" s="59">
        <v>-0.039660272864320494</v>
      </c>
      <c r="AL33" s="59">
        <v>-0.06002975376382222</v>
      </c>
      <c r="AM33" s="59">
        <v>-0.05984536818168814</v>
      </c>
      <c r="AN33" s="59"/>
      <c r="AO33" s="91"/>
      <c r="AP33" s="91"/>
    </row>
    <row r="34" spans="1:42" ht="21.75" customHeight="1">
      <c r="A34" s="110" t="s">
        <v>4</v>
      </c>
      <c r="B34" s="329" t="s">
        <v>238</v>
      </c>
      <c r="C34" s="336"/>
      <c r="D34" s="337"/>
      <c r="E34" s="182">
        <v>229748</v>
      </c>
      <c r="F34" s="182">
        <v>228129</v>
      </c>
      <c r="G34" s="182">
        <v>257559</v>
      </c>
      <c r="H34" s="177">
        <v>0.4</v>
      </c>
      <c r="I34" s="177">
        <f t="shared" si="2"/>
        <v>-0.7046851332764594</v>
      </c>
      <c r="J34" s="177">
        <f t="shared" si="3"/>
        <v>12.900595715581973</v>
      </c>
      <c r="K34" s="177">
        <f t="shared" si="4"/>
        <v>6.672552698377663</v>
      </c>
      <c r="L34" s="177">
        <f t="shared" si="5"/>
        <v>6.692788989194617</v>
      </c>
      <c r="M34" s="177">
        <f t="shared" si="6"/>
        <v>7.5762161895038</v>
      </c>
      <c r="Q34" s="43" t="s">
        <v>239</v>
      </c>
      <c r="R34" s="325" t="s">
        <v>107</v>
      </c>
      <c r="S34" s="326"/>
      <c r="T34" s="144">
        <v>32880</v>
      </c>
      <c r="U34" s="144">
        <v>17712</v>
      </c>
      <c r="V34" s="182">
        <v>-14502</v>
      </c>
      <c r="W34" s="244">
        <v>-28.4</v>
      </c>
      <c r="X34" s="244">
        <f t="shared" si="7"/>
        <v>-46.13138686131387</v>
      </c>
      <c r="Y34" s="244">
        <f t="shared" si="8"/>
        <v>-181.87669376693768</v>
      </c>
      <c r="Z34" s="244">
        <f t="shared" si="9"/>
        <v>0.7698281677036012</v>
      </c>
      <c r="AA34" s="244">
        <f t="shared" si="10"/>
        <v>0.41600344978470555</v>
      </c>
      <c r="AB34" s="244">
        <f t="shared" si="11"/>
        <v>-0.33918197316341336</v>
      </c>
      <c r="AD34" s="43" t="s">
        <v>94</v>
      </c>
      <c r="AE34" s="58">
        <v>19821.526</v>
      </c>
      <c r="AF34" s="58">
        <v>16155.073</v>
      </c>
      <c r="AG34" s="58">
        <v>25253.541</v>
      </c>
      <c r="AH34" s="59">
        <v>6.884082998429595</v>
      </c>
      <c r="AI34" s="59">
        <v>-18.49732962033297</v>
      </c>
      <c r="AJ34" s="59">
        <v>56.319572186396194</v>
      </c>
      <c r="AK34" s="59">
        <v>0.5607867505574669</v>
      </c>
      <c r="AL34" s="59">
        <v>0.4619066657076754</v>
      </c>
      <c r="AM34" s="59">
        <v>0.7200617950506212</v>
      </c>
      <c r="AN34" s="59"/>
      <c r="AO34" s="91"/>
      <c r="AP34" s="91"/>
    </row>
    <row r="35" spans="1:42" ht="21.75" customHeight="1">
      <c r="A35" s="110" t="s">
        <v>6</v>
      </c>
      <c r="B35" s="338" t="s">
        <v>117</v>
      </c>
      <c r="C35" s="289"/>
      <c r="D35" s="339"/>
      <c r="E35" s="182">
        <f>SUM(E33:E34)</f>
        <v>3672928</v>
      </c>
      <c r="F35" s="182">
        <f>SUM(F33:F34)</f>
        <v>3636708</v>
      </c>
      <c r="G35" s="182">
        <v>3657132</v>
      </c>
      <c r="H35" s="177">
        <v>2.1</v>
      </c>
      <c r="I35" s="177">
        <f t="shared" si="2"/>
        <v>-0.9861342231592887</v>
      </c>
      <c r="J35" s="177">
        <f t="shared" si="3"/>
        <v>0.5616068158345404</v>
      </c>
      <c r="K35" s="177">
        <f t="shared" si="4"/>
        <v>106.67255269837766</v>
      </c>
      <c r="L35" s="177">
        <f t="shared" si="5"/>
        <v>106.69278898919461</v>
      </c>
      <c r="M35" s="177">
        <f t="shared" si="6"/>
        <v>107.5762161895038</v>
      </c>
      <c r="Q35" s="43" t="s">
        <v>240</v>
      </c>
      <c r="R35" s="320" t="s">
        <v>343</v>
      </c>
      <c r="S35" s="341"/>
      <c r="T35" s="144">
        <v>1109</v>
      </c>
      <c r="U35" s="144">
        <v>549</v>
      </c>
      <c r="V35" s="182">
        <v>-2396</v>
      </c>
      <c r="W35" s="244">
        <v>265.4</v>
      </c>
      <c r="X35" s="244">
        <f t="shared" si="7"/>
        <v>-50.49594229035167</v>
      </c>
      <c r="Y35" s="244">
        <v>-536.1</v>
      </c>
      <c r="Z35" s="244">
        <f t="shared" si="9"/>
        <v>0.025965311374187765</v>
      </c>
      <c r="AA35" s="244">
        <f t="shared" si="10"/>
        <v>0.012894415872391787</v>
      </c>
      <c r="AB35" s="244">
        <f t="shared" si="11"/>
        <v>-0.05603916754237611</v>
      </c>
      <c r="AD35" s="43" t="s">
        <v>102</v>
      </c>
      <c r="AE35" s="58">
        <v>408965.564</v>
      </c>
      <c r="AF35" s="58">
        <v>356931.53793623607</v>
      </c>
      <c r="AG35" s="58">
        <v>420437.758</v>
      </c>
      <c r="AH35" s="59">
        <v>-3.376724038092909</v>
      </c>
      <c r="AI35" s="59">
        <v>-12.72332700945059</v>
      </c>
      <c r="AJ35" s="59">
        <v>17.79226919284139</v>
      </c>
      <c r="AK35" s="59">
        <v>11.570374033031651</v>
      </c>
      <c r="AL35" s="59">
        <v>10.20540461649659</v>
      </c>
      <c r="AM35" s="59">
        <v>11.98806799935655</v>
      </c>
      <c r="AN35" s="59"/>
      <c r="AO35" s="91"/>
      <c r="AP35" s="91"/>
    </row>
    <row r="36" spans="1:42" ht="21.75" customHeight="1">
      <c r="A36" s="110" t="s">
        <v>7</v>
      </c>
      <c r="B36" s="327" t="s">
        <v>121</v>
      </c>
      <c r="C36" s="327"/>
      <c r="D36" s="328"/>
      <c r="E36" s="182">
        <f>SUM(E37:E40)</f>
        <v>89425</v>
      </c>
      <c r="F36" s="182">
        <v>174646</v>
      </c>
      <c r="G36" s="182">
        <v>111563</v>
      </c>
      <c r="H36" s="177">
        <v>249.1</v>
      </c>
      <c r="I36" s="177">
        <f t="shared" si="2"/>
        <v>95.29885378809058</v>
      </c>
      <c r="J36" s="177">
        <f t="shared" si="3"/>
        <v>-36.120495173093</v>
      </c>
      <c r="K36" s="177">
        <f t="shared" si="4"/>
        <v>2.5971630876108716</v>
      </c>
      <c r="L36" s="177">
        <f t="shared" si="5"/>
        <v>5.123718710934967</v>
      </c>
      <c r="M36" s="177">
        <f t="shared" si="6"/>
        <v>3.2816768458862335</v>
      </c>
      <c r="O36" s="110" t="s">
        <v>3</v>
      </c>
      <c r="P36" s="333" t="s">
        <v>344</v>
      </c>
      <c r="Q36" s="334"/>
      <c r="R36" s="334"/>
      <c r="S36" s="335"/>
      <c r="T36" s="182">
        <f>SUM(T37,T39)-T38</f>
        <v>173848</v>
      </c>
      <c r="U36" s="182">
        <f>SUM(U37,U39)-U38</f>
        <v>220502</v>
      </c>
      <c r="V36" s="182">
        <v>318607</v>
      </c>
      <c r="W36" s="185">
        <v>-11.1</v>
      </c>
      <c r="X36" s="185">
        <f t="shared" si="7"/>
        <v>26.836086696424463</v>
      </c>
      <c r="Y36" s="185">
        <f t="shared" si="8"/>
        <v>44.49165993959239</v>
      </c>
      <c r="Z36" s="185">
        <f t="shared" si="9"/>
        <v>4.0703493704055855</v>
      </c>
      <c r="AA36" s="185">
        <f t="shared" si="10"/>
        <v>5.17895170982538</v>
      </c>
      <c r="AB36" s="185">
        <f t="shared" si="11"/>
        <v>7.451782576449844</v>
      </c>
      <c r="AD36" s="43" t="s">
        <v>105</v>
      </c>
      <c r="AE36" s="58">
        <v>30664.413</v>
      </c>
      <c r="AF36" s="58">
        <v>28201.641</v>
      </c>
      <c r="AG36" s="58">
        <v>27327.536</v>
      </c>
      <c r="AH36" s="59">
        <v>-8.90755325460249</v>
      </c>
      <c r="AI36" s="59">
        <v>-8.031368479155303</v>
      </c>
      <c r="AJ36" s="59">
        <v>-3.0994827570494907</v>
      </c>
      <c r="AK36" s="59">
        <v>0.8675515963817388</v>
      </c>
      <c r="AL36" s="59">
        <v>0.8063427482992415</v>
      </c>
      <c r="AM36" s="59">
        <v>0.7791982370500228</v>
      </c>
      <c r="AN36" s="59"/>
      <c r="AO36" s="91"/>
      <c r="AP36" s="91"/>
    </row>
    <row r="37" spans="1:42" ht="21.75" customHeight="1">
      <c r="A37" s="110"/>
      <c r="B37" s="43" t="s">
        <v>19</v>
      </c>
      <c r="C37" s="320" t="s">
        <v>125</v>
      </c>
      <c r="D37" s="321"/>
      <c r="E37" s="144">
        <v>-181200</v>
      </c>
      <c r="F37" s="144">
        <v>-160497</v>
      </c>
      <c r="G37" s="182">
        <v>-173875</v>
      </c>
      <c r="H37" s="148">
        <v>10.7</v>
      </c>
      <c r="I37" s="148">
        <v>11.4</v>
      </c>
      <c r="J37" s="148">
        <v>-8.3</v>
      </c>
      <c r="K37" s="148">
        <f t="shared" si="4"/>
        <v>-5.262577036344309</v>
      </c>
      <c r="L37" s="148">
        <f t="shared" si="5"/>
        <v>-4.708619046235983</v>
      </c>
      <c r="M37" s="148">
        <f t="shared" si="6"/>
        <v>-5.114612923446562</v>
      </c>
      <c r="O37" s="110"/>
      <c r="P37" s="43" t="s">
        <v>19</v>
      </c>
      <c r="Q37" s="325" t="s">
        <v>11</v>
      </c>
      <c r="R37" s="325"/>
      <c r="S37" s="326"/>
      <c r="T37" s="144">
        <v>2862911</v>
      </c>
      <c r="U37" s="144">
        <v>2857144</v>
      </c>
      <c r="V37" s="182">
        <v>2830156</v>
      </c>
      <c r="W37" s="244">
        <v>-1.8</v>
      </c>
      <c r="X37" s="244">
        <f t="shared" si="7"/>
        <v>-0.20143832623508032</v>
      </c>
      <c r="Y37" s="244">
        <f t="shared" si="8"/>
        <v>-0.9445796221681512</v>
      </c>
      <c r="Z37" s="244">
        <f t="shared" si="9"/>
        <v>67.03009517726534</v>
      </c>
      <c r="AA37" s="244">
        <f t="shared" si="10"/>
        <v>67.10601629018025</v>
      </c>
      <c r="AB37" s="244">
        <f t="shared" si="11"/>
        <v>66.19348341196202</v>
      </c>
      <c r="AD37" s="43" t="s">
        <v>108</v>
      </c>
      <c r="AE37" s="58">
        <v>119070.272</v>
      </c>
      <c r="AF37" s="58">
        <v>93873.55893623608</v>
      </c>
      <c r="AG37" s="58">
        <v>139467.69</v>
      </c>
      <c r="AH37" s="59">
        <v>-9.069603454689927</v>
      </c>
      <c r="AI37" s="59">
        <v>-21.16121231650829</v>
      </c>
      <c r="AJ37" s="59">
        <v>48.56972674779902</v>
      </c>
      <c r="AK37" s="59">
        <v>3.3687129297145804</v>
      </c>
      <c r="AL37" s="59">
        <v>2.684037553179101</v>
      </c>
      <c r="AM37" s="59">
        <v>3.9766841098823944</v>
      </c>
      <c r="AN37" s="59"/>
      <c r="AO37" s="91"/>
      <c r="AP37" s="91"/>
    </row>
    <row r="38" spans="1:42" ht="21.75" customHeight="1">
      <c r="A38" s="110"/>
      <c r="B38" s="43" t="s">
        <v>20</v>
      </c>
      <c r="C38" s="320" t="s">
        <v>326</v>
      </c>
      <c r="D38" s="321"/>
      <c r="E38" s="144">
        <v>313731</v>
      </c>
      <c r="F38" s="144">
        <v>299535</v>
      </c>
      <c r="G38" s="182">
        <v>201213</v>
      </c>
      <c r="H38" s="148">
        <v>0.5</v>
      </c>
      <c r="I38" s="148">
        <f t="shared" si="2"/>
        <v>-4.524895531522228</v>
      </c>
      <c r="J38" s="148">
        <f t="shared" si="3"/>
        <v>-32.824878561770745</v>
      </c>
      <c r="K38" s="148">
        <f t="shared" si="4"/>
        <v>9.111664217380445</v>
      </c>
      <c r="L38" s="148">
        <f t="shared" si="5"/>
        <v>8.787679557962424</v>
      </c>
      <c r="M38" s="148">
        <f t="shared" si="6"/>
        <v>5.918772739988228</v>
      </c>
      <c r="P38" s="43" t="s">
        <v>20</v>
      </c>
      <c r="Q38" s="325" t="s">
        <v>118</v>
      </c>
      <c r="R38" s="325"/>
      <c r="S38" s="326"/>
      <c r="T38" s="144">
        <v>2672253</v>
      </c>
      <c r="U38" s="144">
        <v>2675332</v>
      </c>
      <c r="V38" s="182">
        <v>2607204</v>
      </c>
      <c r="W38" s="244">
        <v>-1.1</v>
      </c>
      <c r="X38" s="244">
        <f t="shared" si="7"/>
        <v>0.1152211261433704</v>
      </c>
      <c r="Y38" s="244">
        <f t="shared" si="8"/>
        <v>-2.546525066795448</v>
      </c>
      <c r="Z38" s="244">
        <f t="shared" si="9"/>
        <v>62.56616881479475</v>
      </c>
      <c r="AA38" s="244">
        <f t="shared" si="10"/>
        <v>62.83578033646205</v>
      </c>
      <c r="AB38" s="244">
        <f t="shared" si="11"/>
        <v>60.978940639880285</v>
      </c>
      <c r="AD38" s="43" t="s">
        <v>110</v>
      </c>
      <c r="AE38" s="58">
        <v>259230.879</v>
      </c>
      <c r="AF38" s="58">
        <v>234856.338</v>
      </c>
      <c r="AG38" s="58">
        <v>253642.532</v>
      </c>
      <c r="AH38" s="59">
        <v>0.22526192068507445</v>
      </c>
      <c r="AI38" s="59">
        <v>-9.402637947310282</v>
      </c>
      <c r="AJ38" s="59">
        <v>7.999015125578607</v>
      </c>
      <c r="AK38" s="59">
        <v>7.334109506935331</v>
      </c>
      <c r="AL38" s="59">
        <v>6.715024315018249</v>
      </c>
      <c r="AM38" s="59">
        <v>7.232185652424134</v>
      </c>
      <c r="AN38" s="59"/>
      <c r="AO38" s="91"/>
      <c r="AP38" s="91"/>
    </row>
    <row r="39" spans="1:42" ht="21.75" customHeight="1">
      <c r="A39" s="110"/>
      <c r="B39" s="43" t="s">
        <v>21</v>
      </c>
      <c r="C39" s="320" t="s">
        <v>130</v>
      </c>
      <c r="D39" s="321"/>
      <c r="E39" s="144">
        <v>51476</v>
      </c>
      <c r="F39" s="144">
        <v>54860</v>
      </c>
      <c r="G39" s="182">
        <v>56543</v>
      </c>
      <c r="H39" s="148">
        <v>8.3</v>
      </c>
      <c r="I39" s="148">
        <f t="shared" si="2"/>
        <v>6.57393736887093</v>
      </c>
      <c r="J39" s="148">
        <f t="shared" si="3"/>
        <v>3.0678089682829017</v>
      </c>
      <c r="K39" s="148">
        <f t="shared" si="4"/>
        <v>1.4950133307001086</v>
      </c>
      <c r="L39" s="148">
        <f t="shared" si="5"/>
        <v>1.6094683444332667</v>
      </c>
      <c r="M39" s="148">
        <f t="shared" si="6"/>
        <v>1.6632382949270395</v>
      </c>
      <c r="O39" s="64"/>
      <c r="P39" s="43" t="s">
        <v>21</v>
      </c>
      <c r="Q39" s="320" t="s">
        <v>122</v>
      </c>
      <c r="R39" s="320"/>
      <c r="S39" s="321"/>
      <c r="T39" s="144">
        <v>-16810</v>
      </c>
      <c r="U39" s="144">
        <v>38690</v>
      </c>
      <c r="V39" s="182">
        <v>95656</v>
      </c>
      <c r="W39" s="244">
        <v>-5.8</v>
      </c>
      <c r="X39" s="244">
        <v>330.2</v>
      </c>
      <c r="Y39" s="244">
        <f t="shared" si="8"/>
        <v>147.23701214784182</v>
      </c>
      <c r="Z39" s="244">
        <f t="shared" si="9"/>
        <v>-0.39357699206501023</v>
      </c>
      <c r="AA39" s="244">
        <f t="shared" si="10"/>
        <v>0.9087157561071735</v>
      </c>
      <c r="AB39" s="244">
        <f t="shared" si="11"/>
        <v>2.237263193002308</v>
      </c>
      <c r="AD39" s="43" t="s">
        <v>113</v>
      </c>
      <c r="AE39" s="58">
        <v>3534592.424</v>
      </c>
      <c r="AF39" s="58">
        <v>3497475.6156093194</v>
      </c>
      <c r="AG39" s="58">
        <v>3507135.245</v>
      </c>
      <c r="AH39" s="59">
        <v>-2.5209874472108917</v>
      </c>
      <c r="AI39" s="59">
        <v>-1.050101509261898</v>
      </c>
      <c r="AJ39" s="59">
        <v>0.2761886129404172</v>
      </c>
      <c r="AK39" s="59">
        <v>100</v>
      </c>
      <c r="AL39" s="59">
        <v>100</v>
      </c>
      <c r="AM39" s="59">
        <v>100</v>
      </c>
      <c r="AN39" s="59"/>
      <c r="AO39" s="91"/>
      <c r="AP39" s="91"/>
    </row>
    <row r="40" spans="1:42" ht="21.75" customHeight="1">
      <c r="A40" s="110"/>
      <c r="B40" s="43" t="s">
        <v>132</v>
      </c>
      <c r="C40" s="320" t="s">
        <v>133</v>
      </c>
      <c r="D40" s="321"/>
      <c r="E40" s="144">
        <v>-94582</v>
      </c>
      <c r="F40" s="144">
        <v>-19253</v>
      </c>
      <c r="G40" s="182">
        <v>27683</v>
      </c>
      <c r="H40" s="148">
        <v>28</v>
      </c>
      <c r="I40" s="148">
        <v>79.6</v>
      </c>
      <c r="J40" s="148">
        <v>243.8</v>
      </c>
      <c r="K40" s="148">
        <f t="shared" si="4"/>
        <v>-2.7469374241253726</v>
      </c>
      <c r="L40" s="148">
        <f t="shared" si="5"/>
        <v>-0.5648394829634285</v>
      </c>
      <c r="M40" s="148">
        <f t="shared" si="6"/>
        <v>0.8143081498764698</v>
      </c>
      <c r="O40" s="64" t="s">
        <v>337</v>
      </c>
      <c r="P40" s="329" t="s">
        <v>345</v>
      </c>
      <c r="Q40" s="329"/>
      <c r="R40" s="329"/>
      <c r="S40" s="330"/>
      <c r="T40" s="182">
        <v>4182770</v>
      </c>
      <c r="U40" s="182">
        <v>4263483</v>
      </c>
      <c r="V40" s="182">
        <v>4305320</v>
      </c>
      <c r="W40" s="185">
        <v>1.7</v>
      </c>
      <c r="X40" s="185">
        <f t="shared" si="7"/>
        <v>1.9296542721689216</v>
      </c>
      <c r="Y40" s="185">
        <f t="shared" si="8"/>
        <v>0.9812868961832379</v>
      </c>
      <c r="Z40" s="185">
        <f t="shared" si="9"/>
        <v>97.9323042890995</v>
      </c>
      <c r="AA40" s="185">
        <f t="shared" si="10"/>
        <v>100.13683582308298</v>
      </c>
      <c r="AB40" s="185">
        <f t="shared" si="11"/>
        <v>100.69555459246358</v>
      </c>
      <c r="AC40" s="54"/>
      <c r="AD40" s="43" t="s">
        <v>115</v>
      </c>
      <c r="AE40" s="58">
        <v>325805.48323759995</v>
      </c>
      <c r="AF40" s="58">
        <v>330240.9502205639</v>
      </c>
      <c r="AG40" s="58">
        <v>315418.3528531</v>
      </c>
      <c r="AH40" s="59">
        <v>4.645378345737376</v>
      </c>
      <c r="AI40" s="59">
        <v>1.3613850015315152</v>
      </c>
      <c r="AJ40" s="59">
        <v>-4.4884189430669</v>
      </c>
      <c r="AK40" s="59">
        <v>9.21762523524268</v>
      </c>
      <c r="AL40" s="59">
        <v>9.44226598025989</v>
      </c>
      <c r="AM40" s="59">
        <v>8.993618176053543</v>
      </c>
      <c r="AN40" s="59"/>
      <c r="AO40" s="91"/>
      <c r="AP40" s="91"/>
    </row>
    <row r="41" spans="1:42" ht="21.75" customHeight="1">
      <c r="A41" s="110" t="s">
        <v>8</v>
      </c>
      <c r="B41" s="327" t="s">
        <v>136</v>
      </c>
      <c r="C41" s="327"/>
      <c r="D41" s="328"/>
      <c r="E41" s="182">
        <f>SUM(E35:E36)</f>
        <v>3762353</v>
      </c>
      <c r="F41" s="182">
        <f>SUM(F35:F36)</f>
        <v>3811354</v>
      </c>
      <c r="G41" s="182">
        <v>3768695</v>
      </c>
      <c r="H41" s="177">
        <v>3.8</v>
      </c>
      <c r="I41" s="177">
        <f t="shared" si="2"/>
        <v>1.3024030440524852</v>
      </c>
      <c r="J41" s="177">
        <f t="shared" si="3"/>
        <v>-1.119261029020133</v>
      </c>
      <c r="K41" s="177">
        <f t="shared" si="4"/>
        <v>109.26971578598854</v>
      </c>
      <c r="L41" s="177">
        <f t="shared" si="5"/>
        <v>111.81650770012959</v>
      </c>
      <c r="M41" s="177">
        <f t="shared" si="6"/>
        <v>110.85789303539003</v>
      </c>
      <c r="O41" s="113" t="s">
        <v>246</v>
      </c>
      <c r="P41" s="327" t="s">
        <v>267</v>
      </c>
      <c r="Q41" s="331"/>
      <c r="R41" s="331"/>
      <c r="S41" s="332"/>
      <c r="T41" s="182">
        <v>88313</v>
      </c>
      <c r="U41" s="182">
        <v>-5826</v>
      </c>
      <c r="V41" s="182">
        <v>-29739</v>
      </c>
      <c r="W41" s="185">
        <v>88.4</v>
      </c>
      <c r="X41" s="185">
        <f t="shared" si="7"/>
        <v>-106.59699025058599</v>
      </c>
      <c r="Y41" s="185">
        <v>-410.4</v>
      </c>
      <c r="Z41" s="185">
        <f t="shared" si="9"/>
        <v>2.0676957109004905</v>
      </c>
      <c r="AA41" s="185">
        <f t="shared" si="10"/>
        <v>-0.13683582308297731</v>
      </c>
      <c r="AB41" s="185">
        <f t="shared" si="11"/>
        <v>-0.695554592463574</v>
      </c>
      <c r="AC41" s="54"/>
      <c r="AD41" s="43" t="s">
        <v>119</v>
      </c>
      <c r="AE41" s="58">
        <v>3860397.9072376</v>
      </c>
      <c r="AF41" s="58">
        <v>3827716.5658298833</v>
      </c>
      <c r="AG41" s="58">
        <v>3822553.5978531</v>
      </c>
      <c r="AH41" s="59">
        <v>-1.9543128668150458</v>
      </c>
      <c r="AI41" s="59">
        <v>-0.8465796063780029</v>
      </c>
      <c r="AJ41" s="59">
        <v>-0.1348837587106982</v>
      </c>
      <c r="AK41" s="59">
        <v>109.21762523524268</v>
      </c>
      <c r="AL41" s="59">
        <v>109.4422659802599</v>
      </c>
      <c r="AM41" s="59">
        <v>108.99361817605353</v>
      </c>
      <c r="AN41" s="59"/>
      <c r="AO41" s="91"/>
      <c r="AP41" s="91"/>
    </row>
    <row r="42" spans="2:42" ht="21.75" customHeight="1">
      <c r="B42" s="43" t="s">
        <v>19</v>
      </c>
      <c r="C42" s="323" t="s">
        <v>125</v>
      </c>
      <c r="D42" s="324"/>
      <c r="E42" s="144">
        <v>201612</v>
      </c>
      <c r="F42" s="144">
        <v>100957</v>
      </c>
      <c r="G42" s="182">
        <v>53706</v>
      </c>
      <c r="H42" s="148">
        <v>1.6</v>
      </c>
      <c r="I42" s="148">
        <f t="shared" si="2"/>
        <v>-49.925103664464416</v>
      </c>
      <c r="J42" s="148">
        <f t="shared" si="3"/>
        <v>-46.803094386719096</v>
      </c>
      <c r="K42" s="148">
        <f t="shared" si="4"/>
        <v>5.855401111762963</v>
      </c>
      <c r="L42" s="148">
        <f t="shared" si="5"/>
        <v>2.9618500847420584</v>
      </c>
      <c r="M42" s="148">
        <f t="shared" si="6"/>
        <v>1.579786637910114</v>
      </c>
      <c r="O42" s="138" t="s">
        <v>248</v>
      </c>
      <c r="P42" s="318" t="s">
        <v>247</v>
      </c>
      <c r="Q42" s="318"/>
      <c r="R42" s="318"/>
      <c r="S42" s="319"/>
      <c r="T42" s="206">
        <v>4271083</v>
      </c>
      <c r="U42" s="206">
        <v>4257657</v>
      </c>
      <c r="V42" s="206">
        <v>4275581</v>
      </c>
      <c r="W42" s="223">
        <v>2.6</v>
      </c>
      <c r="X42" s="245">
        <f t="shared" si="7"/>
        <v>-0.31434650181230384</v>
      </c>
      <c r="Y42" s="245">
        <f t="shared" si="8"/>
        <v>0.42098271420173117</v>
      </c>
      <c r="Z42" s="245">
        <f t="shared" si="9"/>
        <v>100</v>
      </c>
      <c r="AA42" s="245">
        <f t="shared" si="10"/>
        <v>100</v>
      </c>
      <c r="AB42" s="245">
        <f t="shared" si="11"/>
        <v>100</v>
      </c>
      <c r="AC42" s="54"/>
      <c r="AD42" s="43" t="s">
        <v>123</v>
      </c>
      <c r="AE42" s="58">
        <v>161925.54500000013</v>
      </c>
      <c r="AF42" s="58">
        <v>175616.34788682952</v>
      </c>
      <c r="AG42" s="58">
        <v>112192.49799999988</v>
      </c>
      <c r="AH42" s="59">
        <v>34.91242792075987</v>
      </c>
      <c r="AI42" s="59">
        <v>8.454998800114819</v>
      </c>
      <c r="AJ42" s="59">
        <v>-36.11500332970207</v>
      </c>
      <c r="AK42" s="59">
        <v>4.581165961328958</v>
      </c>
      <c r="AL42" s="59">
        <v>5.021231516327075</v>
      </c>
      <c r="AM42" s="59">
        <v>3.198978373016803</v>
      </c>
      <c r="AN42" s="59"/>
      <c r="AO42" s="91"/>
      <c r="AP42" s="91"/>
    </row>
    <row r="43" spans="2:42" ht="21.75" customHeight="1">
      <c r="B43" s="43" t="s">
        <v>20</v>
      </c>
      <c r="C43" s="320" t="s">
        <v>326</v>
      </c>
      <c r="D43" s="321"/>
      <c r="E43" s="144">
        <v>486257</v>
      </c>
      <c r="F43" s="144">
        <v>467448</v>
      </c>
      <c r="G43" s="182">
        <v>391144</v>
      </c>
      <c r="H43" s="148">
        <v>-0.4</v>
      </c>
      <c r="I43" s="148">
        <f t="shared" si="2"/>
        <v>-3.8681191221925855</v>
      </c>
      <c r="J43" s="148">
        <f t="shared" si="3"/>
        <v>-16.323526894970136</v>
      </c>
      <c r="K43" s="148">
        <f t="shared" si="4"/>
        <v>14.122322968883417</v>
      </c>
      <c r="L43" s="148">
        <f t="shared" si="5"/>
        <v>13.71386727430991</v>
      </c>
      <c r="M43" s="148">
        <f t="shared" si="6"/>
        <v>11.505680272198891</v>
      </c>
      <c r="O43" s="41" t="s">
        <v>258</v>
      </c>
      <c r="P43" s="126"/>
      <c r="Q43" s="127"/>
      <c r="R43" s="127"/>
      <c r="S43" s="127"/>
      <c r="T43" s="111"/>
      <c r="U43" s="111"/>
      <c r="V43" s="111"/>
      <c r="W43" s="111"/>
      <c r="X43" s="111"/>
      <c r="Y43" s="111"/>
      <c r="Z43" s="112"/>
      <c r="AA43" s="112"/>
      <c r="AB43" s="112"/>
      <c r="AD43" s="43" t="s">
        <v>126</v>
      </c>
      <c r="AE43" s="58">
        <v>-207408.718</v>
      </c>
      <c r="AF43" s="58">
        <v>-195100.58499999996</v>
      </c>
      <c r="AG43" s="58">
        <v>-201092.513</v>
      </c>
      <c r="AH43" s="59">
        <v>-3.607409920278246</v>
      </c>
      <c r="AI43" s="59">
        <v>5.934240912669848</v>
      </c>
      <c r="AJ43" s="59">
        <v>-3.071199402093051</v>
      </c>
      <c r="AK43" s="59">
        <v>-5.8679670275896</v>
      </c>
      <c r="AL43" s="59">
        <v>-5.578325811029568</v>
      </c>
      <c r="AM43" s="59">
        <v>-5.733811186400369</v>
      </c>
      <c r="AN43" s="59"/>
      <c r="AO43" s="91"/>
      <c r="AP43" s="91"/>
    </row>
    <row r="44" spans="2:42" ht="18.75" customHeight="1">
      <c r="B44" s="43" t="s">
        <v>21</v>
      </c>
      <c r="C44" s="320" t="s">
        <v>130</v>
      </c>
      <c r="D44" s="321"/>
      <c r="E44" s="144">
        <v>50252</v>
      </c>
      <c r="F44" s="144">
        <v>53523</v>
      </c>
      <c r="G44" s="182">
        <v>52378</v>
      </c>
      <c r="H44" s="148">
        <v>5.3</v>
      </c>
      <c r="I44" s="148">
        <f t="shared" si="2"/>
        <v>6.5091936639337735</v>
      </c>
      <c r="J44" s="148">
        <f t="shared" si="3"/>
        <v>-2.139267230910076</v>
      </c>
      <c r="K44" s="148">
        <f t="shared" si="4"/>
        <v>1.4594647970771206</v>
      </c>
      <c r="L44" s="148">
        <f t="shared" si="5"/>
        <v>1.570243787807177</v>
      </c>
      <c r="M44" s="148">
        <f t="shared" si="6"/>
        <v>1.5407229084358536</v>
      </c>
      <c r="O44" s="65"/>
      <c r="P44" s="57"/>
      <c r="Q44" s="66"/>
      <c r="R44" s="66"/>
      <c r="S44" s="66"/>
      <c r="T44" s="136"/>
      <c r="U44" s="55"/>
      <c r="V44" s="55"/>
      <c r="W44" s="104"/>
      <c r="X44" s="56"/>
      <c r="Y44" s="56"/>
      <c r="Z44" s="56"/>
      <c r="AA44" s="56"/>
      <c r="AB44" s="56"/>
      <c r="AD44" s="43" t="s">
        <v>128</v>
      </c>
      <c r="AE44" s="58">
        <v>357048.79604588606</v>
      </c>
      <c r="AF44" s="58">
        <v>358308.498968045</v>
      </c>
      <c r="AG44" s="58">
        <v>378556.4027732625</v>
      </c>
      <c r="AH44" s="59">
        <v>-8.875237871306977</v>
      </c>
      <c r="AI44" s="59">
        <v>0.3528097380832625</v>
      </c>
      <c r="AJ44" s="59">
        <v>5.650969447705815</v>
      </c>
      <c r="AK44" s="59">
        <v>10.10155495217816</v>
      </c>
      <c r="AL44" s="59">
        <v>10.244774756081368</v>
      </c>
      <c r="AM44" s="59">
        <v>10.793892345981156</v>
      </c>
      <c r="AN44" s="59"/>
      <c r="AO44" s="91"/>
      <c r="AP44" s="91"/>
    </row>
    <row r="45" spans="1:42" ht="15.75" customHeight="1">
      <c r="A45" s="110"/>
      <c r="B45" s="43" t="s">
        <v>132</v>
      </c>
      <c r="C45" s="320" t="s">
        <v>133</v>
      </c>
      <c r="D45" s="321"/>
      <c r="E45" s="144">
        <v>3024232</v>
      </c>
      <c r="F45" s="144">
        <v>3189427</v>
      </c>
      <c r="G45" s="182">
        <v>3271466</v>
      </c>
      <c r="H45" s="148">
        <v>4.7</v>
      </c>
      <c r="I45" s="148">
        <f t="shared" si="2"/>
        <v>5.4623785476775595</v>
      </c>
      <c r="J45" s="148">
        <f t="shared" si="3"/>
        <v>2.5722175174412207</v>
      </c>
      <c r="K45" s="148">
        <f t="shared" si="4"/>
        <v>87.83252690826504</v>
      </c>
      <c r="L45" s="148">
        <f t="shared" si="5"/>
        <v>93.57057589100913</v>
      </c>
      <c r="M45" s="148">
        <f t="shared" si="6"/>
        <v>96.23167380138624</v>
      </c>
      <c r="O45" s="121"/>
      <c r="P45" s="122"/>
      <c r="Q45" s="122"/>
      <c r="S45" s="109"/>
      <c r="T45" s="136"/>
      <c r="U45" s="91"/>
      <c r="V45" s="91"/>
      <c r="W45" s="56"/>
      <c r="X45" s="96"/>
      <c r="Y45" s="96"/>
      <c r="Z45" s="96"/>
      <c r="AA45" s="96"/>
      <c r="AB45" s="96"/>
      <c r="AC45" s="54"/>
      <c r="AD45" s="43" t="s">
        <v>79</v>
      </c>
      <c r="AE45" s="58">
        <v>82921.667</v>
      </c>
      <c r="AF45" s="58">
        <v>82895.399</v>
      </c>
      <c r="AG45" s="58">
        <v>69008.676</v>
      </c>
      <c r="AH45" s="59">
        <v>-4.704972145669326</v>
      </c>
      <c r="AI45" s="59">
        <v>-0.03167808963608557</v>
      </c>
      <c r="AJ45" s="59">
        <v>-16.752103455102493</v>
      </c>
      <c r="AK45" s="59">
        <v>2.3460036420878154</v>
      </c>
      <c r="AL45" s="59">
        <v>2.3701494480772305</v>
      </c>
      <c r="AM45" s="59">
        <v>1.9676650935655606</v>
      </c>
      <c r="AN45" s="59"/>
      <c r="AO45" s="91"/>
      <c r="AP45" s="91"/>
    </row>
    <row r="46" spans="1:42" ht="21.75" customHeight="1">
      <c r="A46" s="322" t="s">
        <v>318</v>
      </c>
      <c r="B46" s="322"/>
      <c r="C46" s="322"/>
      <c r="D46" s="322"/>
      <c r="E46" s="220">
        <v>318569</v>
      </c>
      <c r="F46" s="206">
        <v>190118</v>
      </c>
      <c r="G46" s="206">
        <v>169773</v>
      </c>
      <c r="H46" s="178">
        <v>-4.1</v>
      </c>
      <c r="I46" s="241">
        <f>100*(F46-E46)/E46</f>
        <v>-40.32124908575536</v>
      </c>
      <c r="J46" s="241">
        <f t="shared" si="3"/>
        <v>-10.701248698176922</v>
      </c>
      <c r="K46" s="241">
        <f t="shared" si="4"/>
        <v>9.252173862534052</v>
      </c>
      <c r="L46" s="241">
        <f t="shared" si="5"/>
        <v>5.577632203918407</v>
      </c>
      <c r="M46" s="241">
        <f t="shared" si="6"/>
        <v>4.993950710868688</v>
      </c>
      <c r="P46" s="60"/>
      <c r="Q46" s="60"/>
      <c r="S46" s="109"/>
      <c r="T46" s="91"/>
      <c r="U46" s="91"/>
      <c r="V46" s="91"/>
      <c r="W46" s="96"/>
      <c r="X46" s="96"/>
      <c r="Y46" s="96"/>
      <c r="Z46" s="96"/>
      <c r="AA46" s="96"/>
      <c r="AB46" s="96"/>
      <c r="AC46" s="54"/>
      <c r="AD46" s="43" t="s">
        <v>134</v>
      </c>
      <c r="AE46" s="58">
        <v>-70636.20004588593</v>
      </c>
      <c r="AF46" s="58">
        <v>-70486.9650812155</v>
      </c>
      <c r="AG46" s="58">
        <v>-134280.06777326262</v>
      </c>
      <c r="AH46" s="59">
        <v>55.47109620057099</v>
      </c>
      <c r="AI46" s="59">
        <v>0.21127264005351337</v>
      </c>
      <c r="AJ46" s="59">
        <v>-90.50340388261053</v>
      </c>
      <c r="AK46" s="59">
        <v>-1.9984256053474165</v>
      </c>
      <c r="AL46" s="59">
        <v>-2.0153668768019553</v>
      </c>
      <c r="AM46" s="59">
        <v>-3.8287678801295444</v>
      </c>
      <c r="AN46" s="59"/>
      <c r="AO46" s="91"/>
      <c r="AP46" s="91"/>
    </row>
    <row r="47" spans="1:42" ht="21.75" customHeight="1">
      <c r="A47" s="221" t="s">
        <v>316</v>
      </c>
      <c r="B47" s="126"/>
      <c r="C47" s="126"/>
      <c r="D47" s="126"/>
      <c r="E47" s="111"/>
      <c r="F47" s="111"/>
      <c r="G47" s="111"/>
      <c r="H47" s="104"/>
      <c r="I47" s="104"/>
      <c r="J47" s="104"/>
      <c r="K47" s="104"/>
      <c r="L47" s="104"/>
      <c r="M47" s="104"/>
      <c r="P47" s="60"/>
      <c r="Q47" s="60"/>
      <c r="S47" s="109"/>
      <c r="T47" s="91"/>
      <c r="U47" s="91"/>
      <c r="V47" s="91"/>
      <c r="W47" s="96"/>
      <c r="X47" s="96"/>
      <c r="Y47" s="96"/>
      <c r="Z47" s="96"/>
      <c r="AA47" s="96"/>
      <c r="AB47" s="96"/>
      <c r="AC47" s="54"/>
      <c r="AD47" s="43" t="s">
        <v>137</v>
      </c>
      <c r="AE47" s="58">
        <v>4022323.4521050723</v>
      </c>
      <c r="AF47" s="58">
        <v>4003332.913692018</v>
      </c>
      <c r="AG47" s="58">
        <v>3934746.0958605604</v>
      </c>
      <c r="AH47" s="59">
        <v>-0.8637425379451477</v>
      </c>
      <c r="AI47" s="59">
        <v>-0.472128575416173</v>
      </c>
      <c r="AJ47" s="59">
        <v>-1.713242923087412</v>
      </c>
      <c r="AK47" s="59">
        <v>113.7987911928222</v>
      </c>
      <c r="AL47" s="59">
        <v>114.4634974958809</v>
      </c>
      <c r="AM47" s="59">
        <v>112.19259654928307</v>
      </c>
      <c r="AN47" s="59"/>
      <c r="AO47" s="91"/>
      <c r="AP47" s="91"/>
    </row>
    <row r="48" spans="1:42" ht="21.75" customHeight="1">
      <c r="A48" s="221" t="s">
        <v>317</v>
      </c>
      <c r="C48" s="123"/>
      <c r="D48" s="123"/>
      <c r="E48" s="91"/>
      <c r="F48" s="91"/>
      <c r="G48" s="91"/>
      <c r="H48" s="96"/>
      <c r="I48" s="96"/>
      <c r="J48" s="96"/>
      <c r="K48" s="96"/>
      <c r="L48" s="96"/>
      <c r="M48" s="96"/>
      <c r="P48" s="60"/>
      <c r="Q48" s="60"/>
      <c r="R48" s="60"/>
      <c r="T48" s="91"/>
      <c r="U48" s="91"/>
      <c r="V48" s="91"/>
      <c r="W48" s="96"/>
      <c r="X48" s="96"/>
      <c r="Y48" s="96"/>
      <c r="Z48" s="96"/>
      <c r="AA48" s="96"/>
      <c r="AB48" s="96"/>
      <c r="AC48" s="54"/>
      <c r="AD48" s="43" t="s">
        <v>126</v>
      </c>
      <c r="AE48" s="58">
        <v>55648.903</v>
      </c>
      <c r="AF48" s="58">
        <v>107615.18313734117</v>
      </c>
      <c r="AG48" s="58">
        <v>23475.337</v>
      </c>
      <c r="AH48" s="59">
        <v>-26.552128895374</v>
      </c>
      <c r="AI48" s="59">
        <v>93.3823980992782</v>
      </c>
      <c r="AJ48" s="59">
        <v>-78.18585043892907</v>
      </c>
      <c r="AK48" s="59">
        <v>1.5744079182126374</v>
      </c>
      <c r="AL48" s="59">
        <v>3.0769387685521514</v>
      </c>
      <c r="AM48" s="59">
        <v>0.6693593306237039</v>
      </c>
      <c r="AN48" s="59"/>
      <c r="AO48" s="91"/>
      <c r="AP48" s="91"/>
    </row>
    <row r="49" spans="1:42" ht="21.75" customHeight="1">
      <c r="A49" s="43" t="s">
        <v>258</v>
      </c>
      <c r="C49" s="60"/>
      <c r="D49" s="60"/>
      <c r="E49" s="91"/>
      <c r="F49" s="91"/>
      <c r="G49" s="91"/>
      <c r="H49" s="96"/>
      <c r="I49" s="96"/>
      <c r="J49" s="96"/>
      <c r="K49" s="96"/>
      <c r="L49" s="96"/>
      <c r="M49" s="96"/>
      <c r="P49" s="60"/>
      <c r="Q49" s="60"/>
      <c r="R49" s="60"/>
      <c r="T49" s="91"/>
      <c r="U49" s="91"/>
      <c r="V49" s="91"/>
      <c r="W49" s="96"/>
      <c r="X49" s="96"/>
      <c r="Y49" s="96"/>
      <c r="Z49" s="96"/>
      <c r="AA49" s="96"/>
      <c r="AB49" s="96"/>
      <c r="AC49" s="54"/>
      <c r="AD49" s="43" t="s">
        <v>128</v>
      </c>
      <c r="AE49" s="58">
        <v>613237.8162834859</v>
      </c>
      <c r="AF49" s="58">
        <v>622177.0616107571</v>
      </c>
      <c r="AG49" s="58">
        <v>607310.2546263627</v>
      </c>
      <c r="AH49" s="59">
        <v>-3.642056266114206</v>
      </c>
      <c r="AI49" s="59">
        <v>1.457712667077087</v>
      </c>
      <c r="AJ49" s="59">
        <v>-2.389481692865001</v>
      </c>
      <c r="AK49" s="59">
        <v>17.34960478383818</v>
      </c>
      <c r="AL49" s="59">
        <v>17.78931806797925</v>
      </c>
      <c r="AM49" s="59">
        <v>17.31641959038174</v>
      </c>
      <c r="AN49" s="59"/>
      <c r="AO49" s="91"/>
      <c r="AP49" s="91"/>
    </row>
    <row r="50" spans="3:41" ht="21.75" customHeight="1">
      <c r="C50" s="60"/>
      <c r="D50" s="60"/>
      <c r="E50" s="91"/>
      <c r="F50" s="91"/>
      <c r="G50" s="91"/>
      <c r="H50" s="96"/>
      <c r="I50" s="96"/>
      <c r="J50" s="96"/>
      <c r="K50" s="96"/>
      <c r="L50" s="96"/>
      <c r="M50" s="96"/>
      <c r="W50" s="96"/>
      <c r="AD50" s="43" t="s">
        <v>79</v>
      </c>
      <c r="AE50" s="58">
        <v>81221.63</v>
      </c>
      <c r="AF50" s="58">
        <v>82064.559</v>
      </c>
      <c r="AG50" s="58">
        <v>67876.831</v>
      </c>
      <c r="AH50" s="59">
        <v>-6.630012075548114</v>
      </c>
      <c r="AI50" s="59">
        <v>1.037813449446889</v>
      </c>
      <c r="AJ50" s="59">
        <v>-17.288495999838357</v>
      </c>
      <c r="AK50" s="59">
        <v>2.2979065266055128</v>
      </c>
      <c r="AL50" s="59">
        <v>2.3463940287029836</v>
      </c>
      <c r="AM50" s="59">
        <v>1.9353924573273764</v>
      </c>
      <c r="AN50" s="59"/>
      <c r="AO50" s="91"/>
    </row>
    <row r="51" spans="3:41" ht="21.75" customHeight="1">
      <c r="C51" s="60"/>
      <c r="D51" s="60"/>
      <c r="E51" s="91"/>
      <c r="F51" s="91"/>
      <c r="G51" s="91"/>
      <c r="H51" s="96"/>
      <c r="I51" s="96"/>
      <c r="J51" s="96"/>
      <c r="K51" s="96"/>
      <c r="L51" s="96"/>
      <c r="M51" s="96"/>
      <c r="O51" s="38"/>
      <c r="P51" s="38"/>
      <c r="Q51" s="38"/>
      <c r="R51" s="38"/>
      <c r="S51" s="38"/>
      <c r="T51" s="38"/>
      <c r="U51" s="38"/>
      <c r="V51" s="38"/>
      <c r="X51" s="38"/>
      <c r="Y51" s="38"/>
      <c r="Z51" s="38"/>
      <c r="AA51" s="38"/>
      <c r="AB51" s="38"/>
      <c r="AD51" s="43" t="s">
        <v>134</v>
      </c>
      <c r="AE51" s="58">
        <v>3272215.1028215867</v>
      </c>
      <c r="AF51" s="58">
        <v>3191476.10994392</v>
      </c>
      <c r="AG51" s="58">
        <v>3236083.673234198</v>
      </c>
      <c r="AH51" s="59">
        <v>0.4302513483101062</v>
      </c>
      <c r="AI51" s="59">
        <v>-2.467410923201433</v>
      </c>
      <c r="AJ51" s="59">
        <v>1.3977094533557952</v>
      </c>
      <c r="AK51" s="59">
        <v>92.57687196416586</v>
      </c>
      <c r="AL51" s="59">
        <v>91.2508466306465</v>
      </c>
      <c r="AM51" s="59">
        <v>92.27142517095025</v>
      </c>
      <c r="AN51" s="59"/>
      <c r="AO51" s="91"/>
    </row>
    <row r="52" ht="15" customHeight="1">
      <c r="W52" s="38"/>
    </row>
    <row r="53" ht="15" customHeight="1"/>
    <row r="58" ht="14.25">
      <c r="F58" s="38"/>
    </row>
    <row r="59" spans="5:6" ht="14.25">
      <c r="E59" s="38"/>
      <c r="F59" s="38"/>
    </row>
  </sheetData>
  <sheetProtection/>
  <mergeCells count="67">
    <mergeCell ref="A2:M2"/>
    <mergeCell ref="O2:AB2"/>
    <mergeCell ref="O3:AB3"/>
    <mergeCell ref="A5:D6"/>
    <mergeCell ref="E5:E6"/>
    <mergeCell ref="F5:F6"/>
    <mergeCell ref="T5:T6"/>
    <mergeCell ref="U5:U6"/>
    <mergeCell ref="O5:S6"/>
    <mergeCell ref="Z5:AB5"/>
    <mergeCell ref="C9:D9"/>
    <mergeCell ref="R9:S9"/>
    <mergeCell ref="W5:Y5"/>
    <mergeCell ref="V5:V6"/>
    <mergeCell ref="R15:S15"/>
    <mergeCell ref="C17:D17"/>
    <mergeCell ref="R10:S10"/>
    <mergeCell ref="C10:D10"/>
    <mergeCell ref="B11:D11"/>
    <mergeCell ref="C14:D14"/>
    <mergeCell ref="G5:G6"/>
    <mergeCell ref="B7:D7"/>
    <mergeCell ref="P7:S7"/>
    <mergeCell ref="R11:S11"/>
    <mergeCell ref="R12:S12"/>
    <mergeCell ref="K5:M5"/>
    <mergeCell ref="C20:D20"/>
    <mergeCell ref="Q17:S17"/>
    <mergeCell ref="P20:S20"/>
    <mergeCell ref="C8:D8"/>
    <mergeCell ref="Q8:S8"/>
    <mergeCell ref="H5:J5"/>
    <mergeCell ref="Q21:S21"/>
    <mergeCell ref="Q23:S23"/>
    <mergeCell ref="Q22:S22"/>
    <mergeCell ref="P24:S24"/>
    <mergeCell ref="Q25:S25"/>
    <mergeCell ref="B26:D26"/>
    <mergeCell ref="B33:D33"/>
    <mergeCell ref="Q33:S33"/>
    <mergeCell ref="C27:D27"/>
    <mergeCell ref="R26:S26"/>
    <mergeCell ref="R34:S34"/>
    <mergeCell ref="R35:S35"/>
    <mergeCell ref="C28:D28"/>
    <mergeCell ref="B41:D41"/>
    <mergeCell ref="C40:D40"/>
    <mergeCell ref="P40:S40"/>
    <mergeCell ref="P41:S41"/>
    <mergeCell ref="P36:S36"/>
    <mergeCell ref="C29:D29"/>
    <mergeCell ref="R29:S29"/>
    <mergeCell ref="B34:D34"/>
    <mergeCell ref="B35:D35"/>
    <mergeCell ref="B36:D36"/>
    <mergeCell ref="C37:D37"/>
    <mergeCell ref="C38:D38"/>
    <mergeCell ref="C39:D39"/>
    <mergeCell ref="Q39:S39"/>
    <mergeCell ref="Q37:S37"/>
    <mergeCell ref="Q38:S38"/>
    <mergeCell ref="P42:S42"/>
    <mergeCell ref="C44:D44"/>
    <mergeCell ref="C45:D45"/>
    <mergeCell ref="A46:D46"/>
    <mergeCell ref="C43:D43"/>
    <mergeCell ref="C42:D4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1"/>
  <sheetViews>
    <sheetView zoomScaleSheetLayoutView="70" zoomScalePageLayoutView="0" workbookViewId="0" topLeftCell="Q19">
      <selection activeCell="A1" sqref="A1"/>
    </sheetView>
  </sheetViews>
  <sheetFormatPr defaultColWidth="10.59765625" defaultRowHeight="15"/>
  <cols>
    <col min="1" max="1" width="2.59765625" style="70" customWidth="1"/>
    <col min="2" max="2" width="3.59765625" style="70" customWidth="1"/>
    <col min="3" max="3" width="2.59765625" style="70" customWidth="1"/>
    <col min="4" max="4" width="4.09765625" style="70" customWidth="1"/>
    <col min="5" max="5" width="32.19921875" style="70" customWidth="1"/>
    <col min="6" max="7" width="11.59765625" style="70" customWidth="1"/>
    <col min="8" max="8" width="12" style="70" customWidth="1"/>
    <col min="9" max="9" width="9.8984375" style="70" customWidth="1"/>
    <col min="10" max="10" width="10.8984375" style="70" customWidth="1"/>
    <col min="11" max="14" width="9.8984375" style="70" customWidth="1"/>
    <col min="15" max="15" width="5.59765625" style="70" customWidth="1"/>
    <col min="16" max="16" width="2.59765625" style="38" customWidth="1"/>
    <col min="17" max="17" width="3.59765625" style="70" customWidth="1"/>
    <col min="18" max="18" width="22.09765625" style="70" customWidth="1"/>
    <col min="19" max="19" width="6.5" style="70" customWidth="1"/>
    <col min="20" max="20" width="21.59765625" style="70" customWidth="1"/>
    <col min="21" max="21" width="5.09765625" style="32" customWidth="1"/>
    <col min="22" max="23" width="13.09765625" style="38" customWidth="1"/>
    <col min="24" max="24" width="15.59765625" style="38" customWidth="1"/>
    <col min="25" max="27" width="9.8984375" style="38" customWidth="1"/>
    <col min="28" max="28" width="10.59765625" style="38" customWidth="1"/>
    <col min="29" max="29" width="36.59765625" style="38" hidden="1" customWidth="1"/>
    <col min="30" max="32" width="13.19921875" style="38" hidden="1" customWidth="1"/>
    <col min="33" max="38" width="0" style="38" hidden="1" customWidth="1"/>
    <col min="39" max="39" width="10.59765625" style="38" customWidth="1"/>
    <col min="40" max="40" width="11.5" style="38" customWidth="1"/>
    <col min="41" max="41" width="12.19921875" style="38" customWidth="1"/>
    <col min="42" max="16384" width="10.59765625" style="38" customWidth="1"/>
  </cols>
  <sheetData>
    <row r="1" spans="1:27" s="11" customFormat="1" ht="19.5" customHeight="1">
      <c r="A1" s="67" t="s">
        <v>346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Q1" s="67"/>
      <c r="R1" s="67"/>
      <c r="S1" s="67"/>
      <c r="T1" s="67"/>
      <c r="U1" s="68"/>
      <c r="AA1" s="69" t="s">
        <v>347</v>
      </c>
    </row>
    <row r="2" spans="1:27" ht="19.5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</row>
    <row r="3" spans="1:41" ht="19.5" customHeight="1">
      <c r="A3" s="373" t="s">
        <v>348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P3" s="374" t="s">
        <v>349</v>
      </c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N3" s="43"/>
      <c r="AO3" s="43"/>
    </row>
    <row r="4" spans="1:41" ht="21.75" customHeight="1" thickBot="1">
      <c r="A4" s="38"/>
      <c r="B4" s="20"/>
      <c r="C4" s="20"/>
      <c r="D4" s="20"/>
      <c r="E4" s="20"/>
      <c r="F4" s="20"/>
      <c r="G4" s="20"/>
      <c r="H4" s="20"/>
      <c r="I4" s="20"/>
      <c r="J4" s="20"/>
      <c r="K4" s="20"/>
      <c r="L4" s="357" t="s">
        <v>268</v>
      </c>
      <c r="M4" s="357"/>
      <c r="N4" s="357"/>
      <c r="Q4" s="38"/>
      <c r="R4" s="38"/>
      <c r="S4" s="38"/>
      <c r="T4" s="38"/>
      <c r="U4" s="38"/>
      <c r="AB4" s="16"/>
      <c r="AC4" s="16"/>
      <c r="AD4" s="16"/>
      <c r="AG4" s="38" t="s">
        <v>17</v>
      </c>
      <c r="AJ4" s="38" t="s">
        <v>18</v>
      </c>
      <c r="AN4" s="43"/>
      <c r="AO4" s="43"/>
    </row>
    <row r="5" spans="1:41" ht="21.75" customHeight="1">
      <c r="A5" s="313" t="s">
        <v>336</v>
      </c>
      <c r="B5" s="313"/>
      <c r="C5" s="313"/>
      <c r="D5" s="313"/>
      <c r="E5" s="277"/>
      <c r="F5" s="304" t="s">
        <v>351</v>
      </c>
      <c r="G5" s="371" t="s">
        <v>352</v>
      </c>
      <c r="H5" s="343" t="s">
        <v>353</v>
      </c>
      <c r="I5" s="308" t="s">
        <v>314</v>
      </c>
      <c r="J5" s="309"/>
      <c r="K5" s="310"/>
      <c r="L5" s="311" t="s">
        <v>315</v>
      </c>
      <c r="M5" s="312"/>
      <c r="N5" s="312"/>
      <c r="P5" s="313" t="s">
        <v>336</v>
      </c>
      <c r="Q5" s="313"/>
      <c r="R5" s="313"/>
      <c r="S5" s="313"/>
      <c r="T5" s="277"/>
      <c r="U5" s="304" t="s">
        <v>142</v>
      </c>
      <c r="V5" s="304" t="s">
        <v>351</v>
      </c>
      <c r="W5" s="371" t="s">
        <v>352</v>
      </c>
      <c r="X5" s="343" t="s">
        <v>353</v>
      </c>
      <c r="Y5" s="308" t="s">
        <v>314</v>
      </c>
      <c r="Z5" s="309"/>
      <c r="AA5" s="309"/>
      <c r="AB5" s="355"/>
      <c r="AC5" s="355"/>
      <c r="AD5" s="355"/>
      <c r="AE5" s="202" t="s">
        <v>143</v>
      </c>
      <c r="AF5" s="50" t="s">
        <v>144</v>
      </c>
      <c r="AG5" s="71" t="s">
        <v>145</v>
      </c>
      <c r="AH5" s="71" t="s">
        <v>146</v>
      </c>
      <c r="AI5" s="71" t="s">
        <v>147</v>
      </c>
      <c r="AJ5" s="71" t="s">
        <v>145</v>
      </c>
      <c r="AK5" s="71" t="s">
        <v>146</v>
      </c>
      <c r="AL5" s="71" t="s">
        <v>147</v>
      </c>
      <c r="AN5" s="302"/>
      <c r="AO5" s="302"/>
    </row>
    <row r="6" spans="1:41" ht="21.75" customHeight="1">
      <c r="A6" s="278"/>
      <c r="B6" s="278"/>
      <c r="C6" s="278"/>
      <c r="D6" s="278"/>
      <c r="E6" s="279"/>
      <c r="F6" s="305"/>
      <c r="G6" s="349"/>
      <c r="H6" s="344"/>
      <c r="I6" s="119" t="s">
        <v>354</v>
      </c>
      <c r="J6" s="119" t="s">
        <v>352</v>
      </c>
      <c r="K6" s="119" t="s">
        <v>353</v>
      </c>
      <c r="L6" s="119" t="s">
        <v>354</v>
      </c>
      <c r="M6" s="119" t="s">
        <v>352</v>
      </c>
      <c r="N6" s="201" t="s">
        <v>353</v>
      </c>
      <c r="O6" s="15"/>
      <c r="P6" s="278"/>
      <c r="Q6" s="278"/>
      <c r="R6" s="278"/>
      <c r="S6" s="278"/>
      <c r="T6" s="279"/>
      <c r="U6" s="370"/>
      <c r="V6" s="305"/>
      <c r="W6" s="349"/>
      <c r="X6" s="344"/>
      <c r="Y6" s="119" t="s">
        <v>354</v>
      </c>
      <c r="Z6" s="119" t="s">
        <v>352</v>
      </c>
      <c r="AA6" s="201" t="s">
        <v>353</v>
      </c>
      <c r="AB6" s="204"/>
      <c r="AC6" s="204"/>
      <c r="AD6" s="204"/>
      <c r="AE6" s="203">
        <v>1999</v>
      </c>
      <c r="AF6" s="72">
        <v>2000</v>
      </c>
      <c r="AG6" s="73">
        <v>1998</v>
      </c>
      <c r="AH6" s="73">
        <v>1999</v>
      </c>
      <c r="AI6" s="73">
        <v>2000</v>
      </c>
      <c r="AJ6" s="73">
        <v>1998</v>
      </c>
      <c r="AK6" s="73">
        <v>1999</v>
      </c>
      <c r="AL6" s="73">
        <v>2000</v>
      </c>
      <c r="AN6" s="303"/>
      <c r="AO6" s="303"/>
    </row>
    <row r="7" spans="1:41" ht="21.75" customHeight="1">
      <c r="A7" s="110" t="s">
        <v>0</v>
      </c>
      <c r="B7" s="327" t="s">
        <v>34</v>
      </c>
      <c r="C7" s="327"/>
      <c r="D7" s="327"/>
      <c r="E7" s="328"/>
      <c r="F7" s="182">
        <f>SUM(F9,F18)</f>
        <v>2248037</v>
      </c>
      <c r="G7" s="182">
        <f>SUM(G9,G18)</f>
        <v>2231598</v>
      </c>
      <c r="H7" s="182">
        <f>SUM(H9,H18)</f>
        <v>2287265</v>
      </c>
      <c r="I7" s="177">
        <v>1.5</v>
      </c>
      <c r="J7" s="177">
        <f>100*(G7-F7)/F7</f>
        <v>-0.7312602061265006</v>
      </c>
      <c r="K7" s="177">
        <f>100*(H7-G7)/G7</f>
        <v>2.4944904951519047</v>
      </c>
      <c r="L7" s="207">
        <f>100*F7/F$45</f>
        <v>55.03428079849314</v>
      </c>
      <c r="M7" s="207">
        <f>100*G7/G$45</f>
        <v>55.424274492964045</v>
      </c>
      <c r="N7" s="207">
        <f>100*H7/H$45</f>
        <v>56.38293256869811</v>
      </c>
      <c r="P7" s="232" t="s">
        <v>271</v>
      </c>
      <c r="Q7" s="365" t="s">
        <v>355</v>
      </c>
      <c r="R7" s="365"/>
      <c r="S7" s="365"/>
      <c r="T7" s="365"/>
      <c r="U7" s="74"/>
      <c r="V7" s="75"/>
      <c r="W7" s="36"/>
      <c r="X7" s="224"/>
      <c r="Y7" s="14" t="s">
        <v>373</v>
      </c>
      <c r="Z7" s="14" t="s">
        <v>373</v>
      </c>
      <c r="AA7" s="14" t="s">
        <v>373</v>
      </c>
      <c r="AC7" s="77" t="s">
        <v>36</v>
      </c>
      <c r="AD7" s="76">
        <v>2263546</v>
      </c>
      <c r="AE7" s="76">
        <v>2262197</v>
      </c>
      <c r="AF7" s="76">
        <v>2248044</v>
      </c>
      <c r="AG7" s="78">
        <v>0.41610860176313214</v>
      </c>
      <c r="AH7" s="78">
        <v>-0.05961410946180301</v>
      </c>
      <c r="AI7" s="78">
        <v>-0.6256213873727545</v>
      </c>
      <c r="AJ7" s="78">
        <v>50.8484582406545</v>
      </c>
      <c r="AK7" s="78">
        <v>49.657602283033</v>
      </c>
      <c r="AL7" s="78">
        <v>49.11026215496197</v>
      </c>
      <c r="AN7" s="91"/>
      <c r="AO7" s="16"/>
    </row>
    <row r="8" spans="1:41" ht="21.75" customHeight="1">
      <c r="A8" s="43"/>
      <c r="B8" s="43"/>
      <c r="C8" s="320"/>
      <c r="D8" s="320"/>
      <c r="E8" s="321"/>
      <c r="F8" s="144"/>
      <c r="G8" s="144"/>
      <c r="H8" s="144"/>
      <c r="I8" s="190"/>
      <c r="J8" s="190"/>
      <c r="K8" s="190"/>
      <c r="L8" s="190"/>
      <c r="M8" s="190"/>
      <c r="N8" s="190"/>
      <c r="Q8" s="79" t="s">
        <v>19</v>
      </c>
      <c r="R8" s="366" t="s">
        <v>359</v>
      </c>
      <c r="S8" s="366"/>
      <c r="T8" s="367"/>
      <c r="U8" s="80" t="s">
        <v>148</v>
      </c>
      <c r="V8" s="148">
        <v>2.6</v>
      </c>
      <c r="W8" s="148">
        <v>-0.3</v>
      </c>
      <c r="X8" s="177">
        <v>0.4</v>
      </c>
      <c r="Y8" s="188" t="s">
        <v>23</v>
      </c>
      <c r="Z8" s="188" t="s">
        <v>23</v>
      </c>
      <c r="AA8" s="188" t="s">
        <v>23</v>
      </c>
      <c r="AC8" s="81" t="s">
        <v>39</v>
      </c>
      <c r="AD8" s="76">
        <v>2187923</v>
      </c>
      <c r="AE8" s="76">
        <v>2182583</v>
      </c>
      <c r="AF8" s="76">
        <v>2175133</v>
      </c>
      <c r="AG8" s="78">
        <v>-0.1817884135664416</v>
      </c>
      <c r="AH8" s="78">
        <v>-0.2440692754645979</v>
      </c>
      <c r="AI8" s="78">
        <v>-0.34134800409924004</v>
      </c>
      <c r="AJ8" s="78">
        <v>49.149661067607</v>
      </c>
      <c r="AK8" s="78">
        <v>47.91000174979955</v>
      </c>
      <c r="AL8" s="78">
        <v>47.517466348524756</v>
      </c>
      <c r="AN8" s="91"/>
      <c r="AO8" s="16"/>
    </row>
    <row r="9" spans="1:41" ht="21.75" customHeight="1">
      <c r="A9" s="43"/>
      <c r="B9" s="43" t="s">
        <v>19</v>
      </c>
      <c r="C9" s="320" t="s">
        <v>37</v>
      </c>
      <c r="D9" s="320"/>
      <c r="E9" s="321"/>
      <c r="F9" s="144">
        <f>SUM(F10:F13,F16)</f>
        <v>2208687</v>
      </c>
      <c r="G9" s="144">
        <f>SUM(G10:G13,G16)</f>
        <v>2192616</v>
      </c>
      <c r="H9" s="182">
        <f>SUM(H10:H13,H16)</f>
        <v>2247177</v>
      </c>
      <c r="I9" s="148">
        <v>1.4</v>
      </c>
      <c r="J9" s="148">
        <f>100*(G9-F9)/F9</f>
        <v>-0.7276268660973692</v>
      </c>
      <c r="K9" s="148">
        <f>100*(H9-G9)/G9</f>
        <v>2.488397421162666</v>
      </c>
      <c r="L9" s="147">
        <f aca="true" t="shared" si="0" ref="L9:L16">100*F9/F$45</f>
        <v>54.07095192560506</v>
      </c>
      <c r="M9" s="147">
        <f aca="true" t="shared" si="1" ref="M9:N11">100*G9/G$45</f>
        <v>54.456112185825965</v>
      </c>
      <c r="N9" s="147">
        <f t="shared" si="1"/>
        <v>55.394730938885225</v>
      </c>
      <c r="Q9" s="79" t="s">
        <v>20</v>
      </c>
      <c r="R9" s="368" t="s">
        <v>362</v>
      </c>
      <c r="S9" s="368"/>
      <c r="T9" s="369"/>
      <c r="U9" s="80" t="s">
        <v>148</v>
      </c>
      <c r="V9" s="148">
        <v>1.3</v>
      </c>
      <c r="W9" s="148">
        <v>-1.4</v>
      </c>
      <c r="X9" s="177">
        <v>0.8</v>
      </c>
      <c r="Y9" s="188" t="s">
        <v>23</v>
      </c>
      <c r="Z9" s="188" t="s">
        <v>23</v>
      </c>
      <c r="AA9" s="188" t="s">
        <v>23</v>
      </c>
      <c r="AC9" s="81" t="s">
        <v>42</v>
      </c>
      <c r="AD9" s="76">
        <v>521664</v>
      </c>
      <c r="AE9" s="76">
        <v>518021</v>
      </c>
      <c r="AF9" s="76">
        <v>509882</v>
      </c>
      <c r="AG9" s="78">
        <v>-2.073326239110085</v>
      </c>
      <c r="AH9" s="78">
        <v>-0.6982794858029551</v>
      </c>
      <c r="AI9" s="78">
        <v>-1.571174845959844</v>
      </c>
      <c r="AJ9" s="78">
        <v>11.718689895632162</v>
      </c>
      <c r="AK9" s="78">
        <v>11.37110761309835</v>
      </c>
      <c r="AL9" s="78">
        <v>11.138767823038656</v>
      </c>
      <c r="AN9" s="91"/>
      <c r="AO9" s="16"/>
    </row>
    <row r="10" spans="1:41" ht="21.75" customHeight="1">
      <c r="A10" s="43"/>
      <c r="B10" s="43"/>
      <c r="C10" s="62" t="s">
        <v>239</v>
      </c>
      <c r="D10" s="320" t="s">
        <v>338</v>
      </c>
      <c r="E10" s="321"/>
      <c r="F10" s="144">
        <v>574244</v>
      </c>
      <c r="G10" s="144">
        <v>574365</v>
      </c>
      <c r="H10" s="182">
        <v>580427</v>
      </c>
      <c r="I10" s="148">
        <v>2.6</v>
      </c>
      <c r="J10" s="148">
        <f aca="true" t="shared" si="2" ref="J10:J45">100*(G10-F10)/F10</f>
        <v>0.021071182284882386</v>
      </c>
      <c r="K10" s="148">
        <f aca="true" t="shared" si="3" ref="K10:K45">100*(H10-G10)/G10</f>
        <v>1.0554264274459622</v>
      </c>
      <c r="L10" s="147">
        <f t="shared" si="0"/>
        <v>14.058089587871505</v>
      </c>
      <c r="M10" s="147">
        <f t="shared" si="1"/>
        <v>14.265008043183089</v>
      </c>
      <c r="N10" s="147">
        <f t="shared" si="1"/>
        <v>14.307995095475048</v>
      </c>
      <c r="Q10" s="79" t="s">
        <v>21</v>
      </c>
      <c r="R10" s="368" t="s">
        <v>361</v>
      </c>
      <c r="S10" s="368"/>
      <c r="T10" s="369"/>
      <c r="U10" s="80" t="s">
        <v>148</v>
      </c>
      <c r="V10" s="148">
        <v>1.7</v>
      </c>
      <c r="W10" s="148">
        <v>1.9</v>
      </c>
      <c r="X10" s="177">
        <v>1</v>
      </c>
      <c r="Y10" s="188" t="s">
        <v>23</v>
      </c>
      <c r="Z10" s="188" t="s">
        <v>23</v>
      </c>
      <c r="AA10" s="188" t="s">
        <v>23</v>
      </c>
      <c r="AC10" s="81" t="s">
        <v>45</v>
      </c>
      <c r="AD10" s="76">
        <v>590270</v>
      </c>
      <c r="AE10" s="76">
        <v>557741</v>
      </c>
      <c r="AF10" s="76">
        <v>548531</v>
      </c>
      <c r="AG10" s="78">
        <v>3.4588606086805695</v>
      </c>
      <c r="AH10" s="78">
        <v>-5.510865843045043</v>
      </c>
      <c r="AI10" s="78">
        <v>-1.6514046148337846</v>
      </c>
      <c r="AJ10" s="78">
        <v>13.259866882634954</v>
      </c>
      <c r="AK10" s="78">
        <v>12.243003340621014</v>
      </c>
      <c r="AL10" s="78">
        <v>11.98307314550455</v>
      </c>
      <c r="AN10" s="91"/>
      <c r="AO10" s="16"/>
    </row>
    <row r="11" spans="1:41" ht="21.75" customHeight="1">
      <c r="A11" s="43"/>
      <c r="B11" s="43"/>
      <c r="C11" s="62" t="s">
        <v>240</v>
      </c>
      <c r="D11" s="325" t="s">
        <v>249</v>
      </c>
      <c r="E11" s="340"/>
      <c r="F11" s="144">
        <v>122634</v>
      </c>
      <c r="G11" s="144">
        <v>118550</v>
      </c>
      <c r="H11" s="182">
        <v>114163</v>
      </c>
      <c r="I11" s="148">
        <v>-0.3</v>
      </c>
      <c r="J11" s="148">
        <f t="shared" si="2"/>
        <v>-3.3302346820620707</v>
      </c>
      <c r="K11" s="148">
        <f t="shared" si="3"/>
        <v>-3.700548291859975</v>
      </c>
      <c r="L11" s="147">
        <f t="shared" si="0"/>
        <v>3.002207700070065</v>
      </c>
      <c r="M11" s="147">
        <f t="shared" si="1"/>
        <v>2.944324085763156</v>
      </c>
      <c r="N11" s="147">
        <f t="shared" si="1"/>
        <v>2.8142103039395443</v>
      </c>
      <c r="Q11" s="79" t="s">
        <v>132</v>
      </c>
      <c r="R11" s="368" t="s">
        <v>363</v>
      </c>
      <c r="S11" s="368"/>
      <c r="T11" s="369"/>
      <c r="U11" s="80" t="s">
        <v>148</v>
      </c>
      <c r="V11" s="148">
        <v>0.3</v>
      </c>
      <c r="W11" s="148">
        <v>0.8</v>
      </c>
      <c r="X11" s="177">
        <v>1.3</v>
      </c>
      <c r="Y11" s="188" t="s">
        <v>23</v>
      </c>
      <c r="Z11" s="188" t="s">
        <v>23</v>
      </c>
      <c r="AA11" s="188" t="s">
        <v>23</v>
      </c>
      <c r="AC11" s="81" t="s">
        <v>47</v>
      </c>
      <c r="AD11" s="76">
        <v>568361</v>
      </c>
      <c r="AE11" s="76">
        <v>533837</v>
      </c>
      <c r="AF11" s="76">
        <v>525581</v>
      </c>
      <c r="AG11" s="78">
        <v>3.6566197871932937</v>
      </c>
      <c r="AH11" s="78">
        <v>-6.07432833233934</v>
      </c>
      <c r="AI11" s="78">
        <v>-1.5464969006964036</v>
      </c>
      <c r="AJ11" s="78">
        <v>12.767703153398744</v>
      </c>
      <c r="AK11" s="78">
        <v>11.718284041082356</v>
      </c>
      <c r="AL11" s="78">
        <v>11.481728542122292</v>
      </c>
      <c r="AN11" s="91"/>
      <c r="AO11" s="16"/>
    </row>
    <row r="12" spans="1:41" ht="21.75" customHeight="1">
      <c r="A12" s="43"/>
      <c r="B12" s="43"/>
      <c r="C12" s="62" t="s">
        <v>241</v>
      </c>
      <c r="D12" s="325" t="s">
        <v>250</v>
      </c>
      <c r="E12" s="340"/>
      <c r="F12" s="144">
        <v>63453</v>
      </c>
      <c r="G12" s="144">
        <v>66385</v>
      </c>
      <c r="H12" s="182">
        <v>70390</v>
      </c>
      <c r="I12" s="148">
        <v>5.2</v>
      </c>
      <c r="J12" s="148">
        <f t="shared" si="2"/>
        <v>4.620742912076655</v>
      </c>
      <c r="K12" s="148">
        <f t="shared" si="3"/>
        <v>6.0329893801310535</v>
      </c>
      <c r="L12" s="147">
        <f t="shared" si="0"/>
        <v>1.553395348700571</v>
      </c>
      <c r="M12" s="147">
        <f aca="true" t="shared" si="4" ref="M12:M45">100*G12/G$45</f>
        <v>1.6487469796152436</v>
      </c>
      <c r="N12" s="147">
        <f aca="true" t="shared" si="5" ref="N12:N45">100*H12/H$45</f>
        <v>1.735170443088431</v>
      </c>
      <c r="Q12" s="79" t="s">
        <v>149</v>
      </c>
      <c r="R12" s="368" t="s">
        <v>364</v>
      </c>
      <c r="S12" s="368"/>
      <c r="T12" s="369"/>
      <c r="U12" s="80" t="s">
        <v>148</v>
      </c>
      <c r="V12" s="148">
        <v>2.2</v>
      </c>
      <c r="W12" s="148">
        <v>-1</v>
      </c>
      <c r="X12" s="177">
        <v>-0.3</v>
      </c>
      <c r="Y12" s="188" t="s">
        <v>23</v>
      </c>
      <c r="Z12" s="188" t="s">
        <v>23</v>
      </c>
      <c r="AA12" s="188" t="s">
        <v>23</v>
      </c>
      <c r="AC12" s="81" t="s">
        <v>50</v>
      </c>
      <c r="AD12" s="76">
        <v>21909</v>
      </c>
      <c r="AE12" s="76">
        <v>23904</v>
      </c>
      <c r="AF12" s="76">
        <v>22949</v>
      </c>
      <c r="AG12" s="78">
        <v>-1.4201411124057706</v>
      </c>
      <c r="AH12" s="78">
        <v>9.1064685398631</v>
      </c>
      <c r="AI12" s="78">
        <v>-3.9942541983032043</v>
      </c>
      <c r="AJ12" s="78">
        <v>0.4921637292362102</v>
      </c>
      <c r="AK12" s="78">
        <v>0.524719299538658</v>
      </c>
      <c r="AL12" s="78">
        <v>0.5013446033822575</v>
      </c>
      <c r="AN12" s="91"/>
      <c r="AO12" s="16"/>
    </row>
    <row r="13" spans="1:41" ht="21.75" customHeight="1">
      <c r="A13" s="43"/>
      <c r="B13" s="43"/>
      <c r="C13" s="62" t="s">
        <v>242</v>
      </c>
      <c r="D13" s="325" t="s">
        <v>251</v>
      </c>
      <c r="E13" s="340"/>
      <c r="F13" s="144">
        <f>SUM(F14:F15)</f>
        <v>620992</v>
      </c>
      <c r="G13" s="144">
        <f>SUM(G14:G15)</f>
        <v>629713</v>
      </c>
      <c r="H13" s="182">
        <f>SUM(H14:H15)</f>
        <v>655836</v>
      </c>
      <c r="I13" s="148">
        <v>1</v>
      </c>
      <c r="J13" s="148">
        <f t="shared" si="2"/>
        <v>1.4043659177573946</v>
      </c>
      <c r="K13" s="148">
        <f t="shared" si="3"/>
        <v>4.148397762155141</v>
      </c>
      <c r="L13" s="147">
        <f t="shared" si="0"/>
        <v>15.202529185070288</v>
      </c>
      <c r="M13" s="147">
        <f t="shared" si="4"/>
        <v>15.63963857459447</v>
      </c>
      <c r="N13" s="147">
        <f t="shared" si="5"/>
        <v>16.166887948761815</v>
      </c>
      <c r="Q13" s="79"/>
      <c r="R13" s="15"/>
      <c r="S13" s="15"/>
      <c r="T13" s="15"/>
      <c r="U13" s="80"/>
      <c r="V13" s="186"/>
      <c r="W13" s="187"/>
      <c r="X13" s="225"/>
      <c r="Y13" s="141"/>
      <c r="Z13" s="141"/>
      <c r="AA13" s="141"/>
      <c r="AC13" s="81" t="s">
        <v>52</v>
      </c>
      <c r="AD13" s="76">
        <v>101108</v>
      </c>
      <c r="AE13" s="76">
        <v>102570</v>
      </c>
      <c r="AF13" s="76">
        <v>105232</v>
      </c>
      <c r="AG13" s="78">
        <v>0.4046623372490066</v>
      </c>
      <c r="AH13" s="78">
        <v>1.4453543339296493</v>
      </c>
      <c r="AI13" s="78">
        <v>2.594957954026844</v>
      </c>
      <c r="AJ13" s="78">
        <v>2.271308042970647</v>
      </c>
      <c r="AK13" s="78">
        <v>2.251516513811386</v>
      </c>
      <c r="AL13" s="78">
        <v>2.298863765792889</v>
      </c>
      <c r="AN13" s="91"/>
      <c r="AO13" s="16"/>
    </row>
    <row r="14" spans="1:41" ht="21.75" customHeight="1">
      <c r="A14" s="43"/>
      <c r="B14" s="43"/>
      <c r="C14" s="62"/>
      <c r="D14" s="43" t="s">
        <v>252</v>
      </c>
      <c r="E14" s="60" t="s">
        <v>253</v>
      </c>
      <c r="F14" s="191">
        <v>418364</v>
      </c>
      <c r="G14" s="144">
        <v>430181</v>
      </c>
      <c r="H14" s="182">
        <v>440693</v>
      </c>
      <c r="I14" s="148">
        <v>2.9</v>
      </c>
      <c r="J14" s="148">
        <f t="shared" si="2"/>
        <v>2.824573816102724</v>
      </c>
      <c r="K14" s="148">
        <f t="shared" si="3"/>
        <v>2.4436225681747916</v>
      </c>
      <c r="L14" s="147">
        <f t="shared" si="0"/>
        <v>10.241985275144842</v>
      </c>
      <c r="M14" s="147">
        <f t="shared" si="4"/>
        <v>10.684034411958502</v>
      </c>
      <c r="N14" s="147">
        <f t="shared" si="5"/>
        <v>10.863438955476202</v>
      </c>
      <c r="P14" s="232" t="s">
        <v>356</v>
      </c>
      <c r="Q14" s="300" t="s">
        <v>150</v>
      </c>
      <c r="R14" s="300"/>
      <c r="S14" s="300"/>
      <c r="T14" s="377"/>
      <c r="U14" s="80"/>
      <c r="V14" s="186"/>
      <c r="W14" s="187"/>
      <c r="X14" s="225"/>
      <c r="Y14" s="141"/>
      <c r="Z14" s="141"/>
      <c r="AA14" s="141"/>
      <c r="AC14" s="81" t="s">
        <v>54</v>
      </c>
      <c r="AD14" s="76">
        <v>70948</v>
      </c>
      <c r="AE14" s="76">
        <v>70662</v>
      </c>
      <c r="AF14" s="76">
        <v>74874</v>
      </c>
      <c r="AG14" s="78">
        <v>5.139709671413706</v>
      </c>
      <c r="AH14" s="78">
        <v>-0.40231171904293594</v>
      </c>
      <c r="AI14" s="78">
        <v>5.959635528941454</v>
      </c>
      <c r="AJ14" s="78">
        <v>1.5937744222463202</v>
      </c>
      <c r="AK14" s="78">
        <v>1.5511115992468905</v>
      </c>
      <c r="AL14" s="78">
        <v>1.6356695991811623</v>
      </c>
      <c r="AN14" s="91"/>
      <c r="AO14" s="16"/>
    </row>
    <row r="15" spans="1:41" ht="21.75" customHeight="1">
      <c r="A15" s="43"/>
      <c r="B15" s="43"/>
      <c r="C15" s="62"/>
      <c r="D15" s="137" t="s">
        <v>257</v>
      </c>
      <c r="E15" s="132" t="s">
        <v>254</v>
      </c>
      <c r="F15" s="144">
        <v>202628</v>
      </c>
      <c r="G15" s="144">
        <v>199532</v>
      </c>
      <c r="H15" s="182">
        <v>215143</v>
      </c>
      <c r="I15" s="148">
        <v>-2.7</v>
      </c>
      <c r="J15" s="148">
        <f t="shared" si="2"/>
        <v>-1.527923090589652</v>
      </c>
      <c r="K15" s="148">
        <f t="shared" si="3"/>
        <v>7.823807710041497</v>
      </c>
      <c r="L15" s="147">
        <f t="shared" si="0"/>
        <v>4.960543909925446</v>
      </c>
      <c r="M15" s="147">
        <f t="shared" si="4"/>
        <v>4.955604162635969</v>
      </c>
      <c r="N15" s="147">
        <f t="shared" si="5"/>
        <v>5.303448993285612</v>
      </c>
      <c r="Q15" s="79" t="s">
        <v>19</v>
      </c>
      <c r="R15" s="26" t="s">
        <v>360</v>
      </c>
      <c r="S15" s="26" t="s">
        <v>365</v>
      </c>
      <c r="T15" s="26" t="s">
        <v>152</v>
      </c>
      <c r="U15" s="80" t="s">
        <v>350</v>
      </c>
      <c r="V15" s="199">
        <v>2945366</v>
      </c>
      <c r="W15" s="192">
        <v>2910964</v>
      </c>
      <c r="X15" s="226">
        <v>2898377</v>
      </c>
      <c r="Y15" s="193">
        <v>2</v>
      </c>
      <c r="Z15" s="193">
        <f>100*(W15-V15)/V15</f>
        <v>-1.1680042480289377</v>
      </c>
      <c r="AA15" s="193">
        <f>100*(X15-W15)/W15</f>
        <v>-0.4323997136343837</v>
      </c>
      <c r="AC15" s="81" t="s">
        <v>56</v>
      </c>
      <c r="AD15" s="76">
        <v>111117</v>
      </c>
      <c r="AE15" s="76">
        <v>103736</v>
      </c>
      <c r="AF15" s="76">
        <v>101075</v>
      </c>
      <c r="AG15" s="78">
        <v>-5.193710267020169</v>
      </c>
      <c r="AH15" s="78">
        <v>-6.6423916529432585</v>
      </c>
      <c r="AI15" s="78">
        <v>-2.5654605488806825</v>
      </c>
      <c r="AJ15" s="78">
        <v>2.4961335981302373</v>
      </c>
      <c r="AK15" s="78">
        <v>2.2771124497803377</v>
      </c>
      <c r="AL15" s="78">
        <v>2.208053007393984</v>
      </c>
      <c r="AN15" s="91"/>
      <c r="AO15" s="16"/>
    </row>
    <row r="16" spans="1:41" ht="21.75" customHeight="1">
      <c r="A16" s="43"/>
      <c r="B16" s="43"/>
      <c r="C16" s="62" t="s">
        <v>255</v>
      </c>
      <c r="D16" s="325" t="s">
        <v>256</v>
      </c>
      <c r="E16" s="326"/>
      <c r="F16" s="144">
        <v>827364</v>
      </c>
      <c r="G16" s="144">
        <v>803603</v>
      </c>
      <c r="H16" s="182">
        <v>826361</v>
      </c>
      <c r="I16" s="148">
        <v>1</v>
      </c>
      <c r="J16" s="148">
        <f t="shared" si="2"/>
        <v>-2.8718919363182347</v>
      </c>
      <c r="K16" s="148">
        <f t="shared" si="3"/>
        <v>2.831995400714034</v>
      </c>
      <c r="L16" s="147">
        <f t="shared" si="0"/>
        <v>20.254730103892634</v>
      </c>
      <c r="M16" s="147">
        <f t="shared" si="4"/>
        <v>19.95839450267001</v>
      </c>
      <c r="N16" s="147">
        <f t="shared" si="5"/>
        <v>20.370467147620385</v>
      </c>
      <c r="Q16" s="79" t="s">
        <v>20</v>
      </c>
      <c r="R16" s="26" t="s">
        <v>153</v>
      </c>
      <c r="S16" s="26" t="s">
        <v>365</v>
      </c>
      <c r="T16" s="26" t="s">
        <v>154</v>
      </c>
      <c r="U16" s="80" t="s">
        <v>350</v>
      </c>
      <c r="V16" s="199">
        <v>3218393</v>
      </c>
      <c r="W16" s="192">
        <v>3254939</v>
      </c>
      <c r="X16" s="226">
        <v>3213080</v>
      </c>
      <c r="Y16" s="193">
        <v>3.6</v>
      </c>
      <c r="Z16" s="193">
        <f aca="true" t="shared" si="6" ref="Z16:Z30">100*(W16-V16)/V16</f>
        <v>1.1355356539738932</v>
      </c>
      <c r="AA16" s="193">
        <f aca="true" t="shared" si="7" ref="AA16:AA30">100*(X16-W16)/W16</f>
        <v>-1.2860148838426773</v>
      </c>
      <c r="AC16" s="81" t="s">
        <v>57</v>
      </c>
      <c r="AD16" s="76">
        <v>73305</v>
      </c>
      <c r="AE16" s="76">
        <v>75237</v>
      </c>
      <c r="AF16" s="76">
        <v>78162</v>
      </c>
      <c r="AG16" s="78">
        <v>1.2892994375649058</v>
      </c>
      <c r="AH16" s="78">
        <v>2.6362452350729093</v>
      </c>
      <c r="AI16" s="78">
        <v>3.8871845810911854</v>
      </c>
      <c r="AJ16" s="78">
        <v>1.6467203201062777</v>
      </c>
      <c r="AK16" s="78">
        <v>1.651534060560128</v>
      </c>
      <c r="AL16" s="78">
        <v>1.7075034590662155</v>
      </c>
      <c r="AN16" s="91"/>
      <c r="AO16" s="16"/>
    </row>
    <row r="17" spans="1:41" ht="21.75" customHeight="1">
      <c r="A17" s="43"/>
      <c r="B17" s="43"/>
      <c r="C17" s="62"/>
      <c r="D17" s="134"/>
      <c r="E17" s="132"/>
      <c r="F17" s="192"/>
      <c r="G17" s="192"/>
      <c r="H17" s="226"/>
      <c r="I17" s="190"/>
      <c r="J17" s="190"/>
      <c r="K17" s="190"/>
      <c r="L17" s="190"/>
      <c r="M17" s="190"/>
      <c r="N17" s="190"/>
      <c r="Q17" s="79" t="s">
        <v>21</v>
      </c>
      <c r="R17" s="26" t="s">
        <v>155</v>
      </c>
      <c r="S17" s="26" t="s">
        <v>365</v>
      </c>
      <c r="T17" s="26" t="s">
        <v>154</v>
      </c>
      <c r="U17" s="80" t="s">
        <v>350</v>
      </c>
      <c r="V17" s="199">
        <v>2014692</v>
      </c>
      <c r="W17" s="192">
        <v>2027719</v>
      </c>
      <c r="X17" s="226">
        <v>2071164</v>
      </c>
      <c r="Y17" s="193">
        <v>2.6</v>
      </c>
      <c r="Z17" s="193">
        <f t="shared" si="6"/>
        <v>0.6466000758428584</v>
      </c>
      <c r="AA17" s="193">
        <f t="shared" si="7"/>
        <v>2.142555255437267</v>
      </c>
      <c r="AC17" s="81" t="s">
        <v>58</v>
      </c>
      <c r="AD17" s="76">
        <v>273960</v>
      </c>
      <c r="AE17" s="76">
        <v>280789</v>
      </c>
      <c r="AF17" s="76">
        <v>283926</v>
      </c>
      <c r="AG17" s="78">
        <v>-1.3079654383863382</v>
      </c>
      <c r="AH17" s="78">
        <v>2.4927586191540785</v>
      </c>
      <c r="AI17" s="78">
        <v>1.116959758152647</v>
      </c>
      <c r="AJ17" s="78">
        <v>6.154260000032106</v>
      </c>
      <c r="AK17" s="78">
        <v>6.163621436015264</v>
      </c>
      <c r="AL17" s="78">
        <v>6.2025752357950354</v>
      </c>
      <c r="AN17" s="91"/>
      <c r="AO17" s="16"/>
    </row>
    <row r="18" spans="1:41" ht="21.75" customHeight="1">
      <c r="A18" s="43"/>
      <c r="B18" s="43" t="s">
        <v>20</v>
      </c>
      <c r="C18" s="358" t="s">
        <v>66</v>
      </c>
      <c r="D18" s="358"/>
      <c r="E18" s="359"/>
      <c r="F18" s="144">
        <v>39350</v>
      </c>
      <c r="G18" s="144">
        <v>38982</v>
      </c>
      <c r="H18" s="182">
        <v>40088</v>
      </c>
      <c r="I18" s="148">
        <v>6.2</v>
      </c>
      <c r="J18" s="148">
        <f t="shared" si="2"/>
        <v>-0.9351969504447268</v>
      </c>
      <c r="K18" s="148">
        <f t="shared" si="3"/>
        <v>2.8372069160125184</v>
      </c>
      <c r="L18" s="147">
        <f>100*F18/F$45</f>
        <v>0.963328872888082</v>
      </c>
      <c r="M18" s="147">
        <f t="shared" si="4"/>
        <v>0.9681623071380797</v>
      </c>
      <c r="N18" s="147">
        <f t="shared" si="5"/>
        <v>0.9882016298128856</v>
      </c>
      <c r="Q18" s="79" t="s">
        <v>132</v>
      </c>
      <c r="R18" s="26" t="s">
        <v>259</v>
      </c>
      <c r="S18" s="26" t="s">
        <v>365</v>
      </c>
      <c r="T18" s="82" t="s">
        <v>156</v>
      </c>
      <c r="U18" s="80" t="s">
        <v>350</v>
      </c>
      <c r="V18" s="200">
        <v>4527606</v>
      </c>
      <c r="W18" s="200">
        <v>4699633</v>
      </c>
      <c r="X18" s="227">
        <v>4806135</v>
      </c>
      <c r="Y18" s="194">
        <v>0.1</v>
      </c>
      <c r="Z18" s="193">
        <f t="shared" si="6"/>
        <v>3.7995134735663836</v>
      </c>
      <c r="AA18" s="193">
        <f t="shared" si="7"/>
        <v>2.266176954668588</v>
      </c>
      <c r="AC18" s="81" t="s">
        <v>60</v>
      </c>
      <c r="AD18" s="76">
        <v>51181</v>
      </c>
      <c r="AE18" s="76">
        <v>46264</v>
      </c>
      <c r="AF18" s="76">
        <v>49928</v>
      </c>
      <c r="AG18" s="78">
        <v>-11.602950916782751</v>
      </c>
      <c r="AH18" s="78">
        <v>-9.606818510596915</v>
      </c>
      <c r="AI18" s="78">
        <v>7.9193320426036</v>
      </c>
      <c r="AJ18" s="78">
        <v>1.1497367679205175</v>
      </c>
      <c r="AK18" s="78">
        <v>1.015549336285555</v>
      </c>
      <c r="AL18" s="78">
        <v>1.0907176875423918</v>
      </c>
      <c r="AN18" s="91"/>
      <c r="AO18" s="16"/>
    </row>
    <row r="19" spans="1:41" ht="21.75" customHeight="1">
      <c r="A19" s="43"/>
      <c r="B19" s="43"/>
      <c r="C19" s="62"/>
      <c r="D19" s="320"/>
      <c r="E19" s="321"/>
      <c r="F19" s="144"/>
      <c r="G19" s="144"/>
      <c r="H19" s="226"/>
      <c r="I19" s="190"/>
      <c r="J19" s="190"/>
      <c r="K19" s="190"/>
      <c r="L19" s="190"/>
      <c r="M19" s="190"/>
      <c r="N19" s="190"/>
      <c r="Q19" s="79"/>
      <c r="R19" s="26" t="s">
        <v>157</v>
      </c>
      <c r="S19" s="26"/>
      <c r="T19" s="82" t="s">
        <v>158</v>
      </c>
      <c r="U19" s="80" t="s">
        <v>350</v>
      </c>
      <c r="V19" s="146">
        <v>4533341</v>
      </c>
      <c r="W19" s="145">
        <v>4704906</v>
      </c>
      <c r="X19" s="228">
        <v>4803667</v>
      </c>
      <c r="Y19" s="147">
        <v>0.1</v>
      </c>
      <c r="Z19" s="193">
        <f t="shared" si="6"/>
        <v>3.784515658539695</v>
      </c>
      <c r="AA19" s="193">
        <f t="shared" si="7"/>
        <v>2.099106762175482</v>
      </c>
      <c r="AC19" s="81" t="s">
        <v>64</v>
      </c>
      <c r="AD19" s="76">
        <v>247238</v>
      </c>
      <c r="AE19" s="76">
        <v>259015</v>
      </c>
      <c r="AF19" s="76">
        <v>247971</v>
      </c>
      <c r="AG19" s="78">
        <v>0.3821198956989402</v>
      </c>
      <c r="AH19" s="78">
        <v>4.763268937025722</v>
      </c>
      <c r="AI19" s="78">
        <v>-4.26366388652708</v>
      </c>
      <c r="AJ19" s="78">
        <v>5.5539754555054595</v>
      </c>
      <c r="AK19" s="78">
        <v>5.6856475155886566</v>
      </c>
      <c r="AL19" s="78">
        <v>5.417124478696181</v>
      </c>
      <c r="AN19" s="91"/>
      <c r="AO19" s="16"/>
    </row>
    <row r="20" spans="1:41" ht="21.75" customHeight="1">
      <c r="A20" s="43"/>
      <c r="B20" s="43"/>
      <c r="C20" s="62"/>
      <c r="D20" s="320"/>
      <c r="E20" s="321"/>
      <c r="F20" s="144"/>
      <c r="G20" s="144"/>
      <c r="H20" s="182"/>
      <c r="I20" s="190"/>
      <c r="J20" s="190"/>
      <c r="K20" s="190"/>
      <c r="L20" s="190"/>
      <c r="M20" s="190"/>
      <c r="N20" s="190"/>
      <c r="Q20" s="79" t="s">
        <v>149</v>
      </c>
      <c r="R20" s="26" t="s">
        <v>159</v>
      </c>
      <c r="S20" s="26" t="s">
        <v>365</v>
      </c>
      <c r="T20" s="26" t="s">
        <v>152</v>
      </c>
      <c r="U20" s="80" t="s">
        <v>350</v>
      </c>
      <c r="V20" s="144">
        <v>3135157</v>
      </c>
      <c r="W20" s="144">
        <v>3231030</v>
      </c>
      <c r="X20" s="182">
        <v>3286239</v>
      </c>
      <c r="Y20" s="190">
        <v>3.7</v>
      </c>
      <c r="Z20" s="193">
        <f t="shared" si="6"/>
        <v>3.0579967765569633</v>
      </c>
      <c r="AA20" s="193">
        <f t="shared" si="7"/>
        <v>1.7087120825247677</v>
      </c>
      <c r="AC20" s="81" t="s">
        <v>65</v>
      </c>
      <c r="AD20" s="76">
        <v>147133</v>
      </c>
      <c r="AE20" s="76">
        <v>168548</v>
      </c>
      <c r="AF20" s="76">
        <v>175554</v>
      </c>
      <c r="AG20" s="78">
        <v>-1.3330436702971182</v>
      </c>
      <c r="AH20" s="78">
        <v>14.55495750376279</v>
      </c>
      <c r="AI20" s="78">
        <v>4.157049083992792</v>
      </c>
      <c r="AJ20" s="78">
        <v>3.305195682428314</v>
      </c>
      <c r="AK20" s="78">
        <v>3.6997978847919657</v>
      </c>
      <c r="AL20" s="78">
        <v>3.835118146513689</v>
      </c>
      <c r="AN20" s="91"/>
      <c r="AO20" s="117"/>
    </row>
    <row r="21" spans="1:41" ht="21.75" customHeight="1">
      <c r="A21" s="43"/>
      <c r="B21" s="43"/>
      <c r="C21" s="320"/>
      <c r="D21" s="320"/>
      <c r="E21" s="321"/>
      <c r="F21" s="144"/>
      <c r="G21" s="144"/>
      <c r="H21" s="182"/>
      <c r="I21" s="190"/>
      <c r="J21" s="190"/>
      <c r="K21" s="190"/>
      <c r="L21" s="190"/>
      <c r="M21" s="190"/>
      <c r="N21" s="190"/>
      <c r="Q21" s="79" t="s">
        <v>160</v>
      </c>
      <c r="R21" s="26" t="s">
        <v>161</v>
      </c>
      <c r="S21" s="26" t="s">
        <v>365</v>
      </c>
      <c r="T21" s="26" t="s">
        <v>154</v>
      </c>
      <c r="U21" s="80" t="s">
        <v>350</v>
      </c>
      <c r="V21" s="144">
        <v>2667897</v>
      </c>
      <c r="W21" s="144">
        <v>2740248</v>
      </c>
      <c r="X21" s="182">
        <v>2765555</v>
      </c>
      <c r="Y21" s="190">
        <v>3</v>
      </c>
      <c r="Z21" s="193">
        <f t="shared" si="6"/>
        <v>2.7119112919276867</v>
      </c>
      <c r="AA21" s="193">
        <f t="shared" si="7"/>
        <v>0.9235295491502958</v>
      </c>
      <c r="AC21" s="81" t="s">
        <v>67</v>
      </c>
      <c r="AD21" s="76">
        <v>75623</v>
      </c>
      <c r="AE21" s="76">
        <v>79614</v>
      </c>
      <c r="AF21" s="76">
        <v>72911</v>
      </c>
      <c r="AG21" s="78">
        <v>21.466027503093965</v>
      </c>
      <c r="AH21" s="78">
        <v>5.277049404607337</v>
      </c>
      <c r="AI21" s="78">
        <v>-8.418900246618911</v>
      </c>
      <c r="AJ21" s="78">
        <v>1.6987971730475133</v>
      </c>
      <c r="AK21" s="78">
        <v>1.7476005332334537</v>
      </c>
      <c r="AL21" s="78">
        <v>1.592795806437222</v>
      </c>
      <c r="AN21" s="91"/>
      <c r="AO21" s="117"/>
    </row>
    <row r="22" spans="1:41" ht="21.75" customHeight="1">
      <c r="A22" s="110" t="s">
        <v>1</v>
      </c>
      <c r="B22" s="327" t="s">
        <v>69</v>
      </c>
      <c r="C22" s="327"/>
      <c r="D22" s="327"/>
      <c r="E22" s="328"/>
      <c r="F22" s="182">
        <f>SUM(F23:F25)</f>
        <v>338625</v>
      </c>
      <c r="G22" s="182">
        <f>SUM(G23:G25)</f>
        <v>350235</v>
      </c>
      <c r="H22" s="182">
        <f>SUM(H23:H25)</f>
        <v>353495</v>
      </c>
      <c r="I22" s="177">
        <v>2.9</v>
      </c>
      <c r="J22" s="177">
        <f t="shared" si="2"/>
        <v>3.4285714285714284</v>
      </c>
      <c r="K22" s="177">
        <f t="shared" si="3"/>
        <v>0.9308036032949305</v>
      </c>
      <c r="L22" s="207">
        <f>100*F22/F$45</f>
        <v>8.28989173015824</v>
      </c>
      <c r="M22" s="207">
        <f t="shared" si="4"/>
        <v>8.698484573405812</v>
      </c>
      <c r="N22" s="207">
        <f t="shared" si="5"/>
        <v>8.713937715294003</v>
      </c>
      <c r="Q22" s="79"/>
      <c r="R22" s="26"/>
      <c r="S22" s="26"/>
      <c r="T22" s="26"/>
      <c r="U22" s="140"/>
      <c r="V22" s="144"/>
      <c r="W22" s="144"/>
      <c r="X22" s="182"/>
      <c r="Y22" s="190"/>
      <c r="Z22" s="190"/>
      <c r="AA22" s="190"/>
      <c r="AC22" s="77" t="s">
        <v>71</v>
      </c>
      <c r="AD22" s="76">
        <v>802693</v>
      </c>
      <c r="AE22" s="76">
        <v>842671</v>
      </c>
      <c r="AF22" s="76">
        <v>865282</v>
      </c>
      <c r="AG22" s="78">
        <v>3.5416574200270112</v>
      </c>
      <c r="AH22" s="78">
        <v>4.980562750974582</v>
      </c>
      <c r="AI22" s="78">
        <v>2.683217832660656</v>
      </c>
      <c r="AJ22" s="78">
        <v>18.03174549158148</v>
      </c>
      <c r="AK22" s="78">
        <v>18.49752401565397</v>
      </c>
      <c r="AL22" s="78">
        <v>18.90275695391384</v>
      </c>
      <c r="AN22" s="91"/>
      <c r="AO22" s="117"/>
    </row>
    <row r="23" spans="1:41" ht="21.75" customHeight="1">
      <c r="A23" s="43"/>
      <c r="B23" s="43" t="s">
        <v>19</v>
      </c>
      <c r="C23" s="320" t="s">
        <v>73</v>
      </c>
      <c r="D23" s="320"/>
      <c r="E23" s="321"/>
      <c r="F23" s="144">
        <v>59410</v>
      </c>
      <c r="G23" s="144">
        <v>54690</v>
      </c>
      <c r="H23" s="182">
        <v>56978</v>
      </c>
      <c r="I23" s="148">
        <v>3.6</v>
      </c>
      <c r="J23" s="148">
        <f t="shared" si="2"/>
        <v>-7.94479043931998</v>
      </c>
      <c r="K23" s="148">
        <f t="shared" si="3"/>
        <v>4.183580179191808</v>
      </c>
      <c r="L23" s="147">
        <f>100*F23/F$45</f>
        <v>1.4544185092320445</v>
      </c>
      <c r="M23" s="147">
        <f t="shared" si="4"/>
        <v>1.3582883530188699</v>
      </c>
      <c r="N23" s="147">
        <f t="shared" si="5"/>
        <v>1.4045537932418328</v>
      </c>
      <c r="P23" s="233" t="s">
        <v>357</v>
      </c>
      <c r="Q23" s="300" t="s">
        <v>366</v>
      </c>
      <c r="R23" s="300"/>
      <c r="S23" s="300"/>
      <c r="T23" s="300"/>
      <c r="U23" s="140"/>
      <c r="V23" s="144"/>
      <c r="W23" s="144"/>
      <c r="X23" s="182"/>
      <c r="Y23" s="190"/>
      <c r="Z23" s="190"/>
      <c r="AA23" s="190"/>
      <c r="AC23" s="81" t="s">
        <v>75</v>
      </c>
      <c r="AD23" s="76">
        <v>85093</v>
      </c>
      <c r="AE23" s="76">
        <v>87708</v>
      </c>
      <c r="AF23" s="76">
        <v>88392</v>
      </c>
      <c r="AG23" s="78">
        <v>2.6788903542889875</v>
      </c>
      <c r="AH23" s="78">
        <v>3.0725077894332875</v>
      </c>
      <c r="AI23" s="78">
        <v>0.7796947712260582</v>
      </c>
      <c r="AJ23" s="78">
        <v>1.9115385200089734</v>
      </c>
      <c r="AK23" s="78">
        <v>1.925275264755349</v>
      </c>
      <c r="AL23" s="78">
        <v>1.930980777442276</v>
      </c>
      <c r="AN23" s="91"/>
      <c r="AO23" s="117"/>
    </row>
    <row r="24" spans="1:41" ht="21.75" customHeight="1">
      <c r="A24" s="43"/>
      <c r="B24" s="43" t="s">
        <v>20</v>
      </c>
      <c r="C24" s="355" t="s">
        <v>76</v>
      </c>
      <c r="D24" s="355"/>
      <c r="E24" s="356"/>
      <c r="F24" s="144">
        <v>154504</v>
      </c>
      <c r="G24" s="144">
        <v>161093</v>
      </c>
      <c r="H24" s="182">
        <v>164092</v>
      </c>
      <c r="I24" s="148">
        <v>0</v>
      </c>
      <c r="J24" s="148">
        <f t="shared" si="2"/>
        <v>4.264614508362243</v>
      </c>
      <c r="K24" s="148">
        <f t="shared" si="3"/>
        <v>1.861657551848932</v>
      </c>
      <c r="L24" s="147">
        <f>100*F24/F$45</f>
        <v>3.782418403473957</v>
      </c>
      <c r="M24" s="147">
        <f t="shared" si="4"/>
        <v>4.000927878092316</v>
      </c>
      <c r="N24" s="147">
        <f t="shared" si="5"/>
        <v>4.045000544782878</v>
      </c>
      <c r="Q24" s="79" t="s">
        <v>19</v>
      </c>
      <c r="R24" s="26" t="s">
        <v>162</v>
      </c>
      <c r="S24" s="366" t="s">
        <v>163</v>
      </c>
      <c r="T24" s="375"/>
      <c r="U24" s="80" t="s">
        <v>350</v>
      </c>
      <c r="V24" s="144">
        <v>5250807</v>
      </c>
      <c r="W24" s="144">
        <v>5380584</v>
      </c>
      <c r="X24" s="182">
        <v>5515101</v>
      </c>
      <c r="Y24" s="190">
        <v>-0.9</v>
      </c>
      <c r="Z24" s="193">
        <f t="shared" si="6"/>
        <v>2.471562942610536</v>
      </c>
      <c r="AA24" s="193">
        <f t="shared" si="7"/>
        <v>2.500044604823566</v>
      </c>
      <c r="AC24" s="81" t="s">
        <v>78</v>
      </c>
      <c r="AD24" s="76">
        <v>211364</v>
      </c>
      <c r="AE24" s="76">
        <v>220662</v>
      </c>
      <c r="AF24" s="76">
        <v>225058</v>
      </c>
      <c r="AG24" s="78">
        <v>2.4137168975596035</v>
      </c>
      <c r="AH24" s="78">
        <v>4.398976673058774</v>
      </c>
      <c r="AI24" s="78">
        <v>1.9922262710859506</v>
      </c>
      <c r="AJ24" s="78">
        <v>4.74810230285002</v>
      </c>
      <c r="AK24" s="78">
        <v>4.843766997556753</v>
      </c>
      <c r="AL24" s="78">
        <v>4.916571915651769</v>
      </c>
      <c r="AN24" s="91"/>
      <c r="AO24" s="117"/>
    </row>
    <row r="25" spans="1:41" ht="21.75" customHeight="1">
      <c r="A25" s="43"/>
      <c r="B25" s="43" t="s">
        <v>21</v>
      </c>
      <c r="C25" s="320" t="s">
        <v>339</v>
      </c>
      <c r="D25" s="320"/>
      <c r="E25" s="321"/>
      <c r="F25" s="144">
        <v>124711</v>
      </c>
      <c r="G25" s="144">
        <v>134452</v>
      </c>
      <c r="H25" s="182">
        <v>132425</v>
      </c>
      <c r="I25" s="148">
        <v>6.2</v>
      </c>
      <c r="J25" s="148">
        <f t="shared" si="2"/>
        <v>7.810858705326716</v>
      </c>
      <c r="K25" s="148">
        <f t="shared" si="3"/>
        <v>-1.5076012257162408</v>
      </c>
      <c r="L25" s="147">
        <f>100*F25/F$45</f>
        <v>3.0530548174522387</v>
      </c>
      <c r="M25" s="147">
        <f t="shared" si="4"/>
        <v>3.3392683422946257</v>
      </c>
      <c r="N25" s="147">
        <f t="shared" si="5"/>
        <v>3.264383377269292</v>
      </c>
      <c r="Q25" s="79" t="s">
        <v>20</v>
      </c>
      <c r="R25" s="26" t="s">
        <v>162</v>
      </c>
      <c r="S25" s="366" t="s">
        <v>164</v>
      </c>
      <c r="T25" s="376"/>
      <c r="U25" s="140" t="s">
        <v>151</v>
      </c>
      <c r="V25" s="144">
        <v>801710</v>
      </c>
      <c r="W25" s="144">
        <v>815918</v>
      </c>
      <c r="X25" s="182">
        <v>819468</v>
      </c>
      <c r="Y25" s="190">
        <v>1</v>
      </c>
      <c r="Z25" s="193">
        <f t="shared" si="6"/>
        <v>1.772211897070013</v>
      </c>
      <c r="AA25" s="193">
        <f t="shared" si="7"/>
        <v>0.4350927421628154</v>
      </c>
      <c r="AC25" s="81" t="s">
        <v>80</v>
      </c>
      <c r="AD25" s="76">
        <v>231717</v>
      </c>
      <c r="AE25" s="76">
        <v>247634</v>
      </c>
      <c r="AF25" s="76">
        <v>239708</v>
      </c>
      <c r="AG25" s="78">
        <v>10.185575348059285</v>
      </c>
      <c r="AH25" s="78">
        <v>6.869119954084635</v>
      </c>
      <c r="AI25" s="78">
        <v>-3.200697362476146</v>
      </c>
      <c r="AJ25" s="78">
        <v>5.20530023913957</v>
      </c>
      <c r="AK25" s="78">
        <v>5.435818557798947</v>
      </c>
      <c r="AL25" s="78">
        <v>5.236598308945468</v>
      </c>
      <c r="AN25" s="91"/>
      <c r="AO25" s="117"/>
    </row>
    <row r="26" spans="1:41" ht="21.75" customHeight="1">
      <c r="A26" s="43"/>
      <c r="B26" s="63"/>
      <c r="C26" s="320"/>
      <c r="D26" s="364"/>
      <c r="E26" s="341"/>
      <c r="F26" s="144"/>
      <c r="G26" s="192"/>
      <c r="H26" s="226"/>
      <c r="I26" s="190"/>
      <c r="J26" s="190"/>
      <c r="K26" s="190"/>
      <c r="L26" s="190"/>
      <c r="M26" s="190"/>
      <c r="N26" s="190"/>
      <c r="Q26" s="79"/>
      <c r="R26" s="26"/>
      <c r="S26" s="26"/>
      <c r="T26" s="26"/>
      <c r="U26" s="140"/>
      <c r="V26" s="144"/>
      <c r="W26" s="144"/>
      <c r="X26" s="182"/>
      <c r="Y26" s="190"/>
      <c r="Z26" s="190"/>
      <c r="AA26" s="190"/>
      <c r="AC26" s="83" t="s">
        <v>81</v>
      </c>
      <c r="AD26" s="76">
        <v>274519</v>
      </c>
      <c r="AE26" s="76">
        <v>286668</v>
      </c>
      <c r="AF26" s="76">
        <v>312125</v>
      </c>
      <c r="AG26" s="78">
        <v>-0.42269063728975764</v>
      </c>
      <c r="AH26" s="78">
        <v>4.425695712963007</v>
      </c>
      <c r="AI26" s="78">
        <v>8.880228889199904</v>
      </c>
      <c r="AJ26" s="78">
        <v>6.166804429582918</v>
      </c>
      <c r="AK26" s="78">
        <v>6.292663195542919</v>
      </c>
      <c r="AL26" s="78">
        <v>6.818605951874327</v>
      </c>
      <c r="AN26" s="91"/>
      <c r="AO26" s="117"/>
    </row>
    <row r="27" spans="1:41" ht="21.75" customHeight="1">
      <c r="A27" s="110" t="s">
        <v>2</v>
      </c>
      <c r="B27" s="327" t="s">
        <v>82</v>
      </c>
      <c r="C27" s="327"/>
      <c r="D27" s="327"/>
      <c r="E27" s="328"/>
      <c r="F27" s="182">
        <v>1247384</v>
      </c>
      <c r="G27" s="182">
        <f>SUM(G28,G36)</f>
        <v>1253626</v>
      </c>
      <c r="H27" s="182">
        <f>SUM(H28,H36)</f>
        <v>1152133</v>
      </c>
      <c r="I27" s="177">
        <v>-0.4</v>
      </c>
      <c r="J27" s="177">
        <f t="shared" si="2"/>
        <v>0.5004072522976084</v>
      </c>
      <c r="K27" s="177">
        <f t="shared" si="3"/>
        <v>-8.095955253002092</v>
      </c>
      <c r="L27" s="207">
        <f aca="true" t="shared" si="8" ref="L27:L45">100*F27/F$45</f>
        <v>30.53725597912649</v>
      </c>
      <c r="M27" s="207">
        <f t="shared" si="4"/>
        <v>31.135227552416048</v>
      </c>
      <c r="N27" s="207">
        <f t="shared" si="5"/>
        <v>28.401010485961116</v>
      </c>
      <c r="P27" s="233" t="s">
        <v>358</v>
      </c>
      <c r="Q27" s="300" t="s">
        <v>367</v>
      </c>
      <c r="R27" s="300"/>
      <c r="S27" s="300"/>
      <c r="T27" s="300"/>
      <c r="U27" s="140"/>
      <c r="V27" s="192"/>
      <c r="W27" s="192"/>
      <c r="X27" s="226"/>
      <c r="Y27" s="190"/>
      <c r="Z27" s="190"/>
      <c r="AA27" s="190"/>
      <c r="AC27" s="77" t="s">
        <v>83</v>
      </c>
      <c r="AD27" s="76">
        <v>1285691</v>
      </c>
      <c r="AE27" s="76">
        <v>1372161</v>
      </c>
      <c r="AF27" s="76">
        <v>1458350</v>
      </c>
      <c r="AG27" s="78">
        <v>0.5178474105593134</v>
      </c>
      <c r="AH27" s="78">
        <v>6.725549224091143</v>
      </c>
      <c r="AI27" s="78">
        <v>6.281266840929445</v>
      </c>
      <c r="AJ27" s="78">
        <v>28.88185684499856</v>
      </c>
      <c r="AK27" s="78">
        <v>30.12037981088964</v>
      </c>
      <c r="AL27" s="78">
        <v>31.858787777421902</v>
      </c>
      <c r="AN27" s="91"/>
      <c r="AO27" s="16"/>
    </row>
    <row r="28" spans="1:41" ht="21.75" customHeight="1">
      <c r="A28" s="43"/>
      <c r="B28" s="43" t="s">
        <v>19</v>
      </c>
      <c r="C28" s="320" t="s">
        <v>84</v>
      </c>
      <c r="D28" s="320"/>
      <c r="E28" s="321"/>
      <c r="F28" s="144">
        <v>1212186</v>
      </c>
      <c r="G28" s="192">
        <v>1234028</v>
      </c>
      <c r="H28" s="182">
        <v>1169339</v>
      </c>
      <c r="I28" s="148">
        <v>0.5</v>
      </c>
      <c r="J28" s="148">
        <f t="shared" si="2"/>
        <v>1.8018686901185132</v>
      </c>
      <c r="K28" s="148">
        <f t="shared" si="3"/>
        <v>-5.242101475817404</v>
      </c>
      <c r="L28" s="147">
        <f t="shared" si="8"/>
        <v>29.675572378925352</v>
      </c>
      <c r="M28" s="147">
        <f t="shared" si="4"/>
        <v>30.64848893214792</v>
      </c>
      <c r="N28" s="147">
        <f t="shared" si="5"/>
        <v>28.825152305023195</v>
      </c>
      <c r="Q28" s="79" t="s">
        <v>19</v>
      </c>
      <c r="R28" s="26" t="s">
        <v>368</v>
      </c>
      <c r="S28" s="15"/>
      <c r="T28" s="234"/>
      <c r="U28" s="140" t="s">
        <v>165</v>
      </c>
      <c r="V28" s="192">
        <v>1169016</v>
      </c>
      <c r="W28" s="192">
        <v>1170945</v>
      </c>
      <c r="X28" s="226">
        <v>1172923</v>
      </c>
      <c r="Y28" s="190">
        <v>-6.6</v>
      </c>
      <c r="Z28" s="193">
        <f t="shared" si="6"/>
        <v>0.16501057299472377</v>
      </c>
      <c r="AA28" s="193">
        <f t="shared" si="7"/>
        <v>0.16892339093638045</v>
      </c>
      <c r="AC28" s="81" t="s">
        <v>86</v>
      </c>
      <c r="AD28" s="76">
        <v>1292215</v>
      </c>
      <c r="AE28" s="76">
        <v>1384729</v>
      </c>
      <c r="AF28" s="76">
        <v>1442669</v>
      </c>
      <c r="AG28" s="78">
        <v>3.5465329401586754</v>
      </c>
      <c r="AH28" s="78">
        <v>7.1593409960187815</v>
      </c>
      <c r="AI28" s="78">
        <v>4.184232431326529</v>
      </c>
      <c r="AJ28" s="78">
        <v>29.028399999315475</v>
      </c>
      <c r="AK28" s="78">
        <v>30.396254174381827</v>
      </c>
      <c r="AL28" s="78">
        <v>31.516221527457322</v>
      </c>
      <c r="AN28" s="91"/>
      <c r="AO28" s="16"/>
    </row>
    <row r="29" spans="1:41" ht="21.75" customHeight="1">
      <c r="A29" s="43"/>
      <c r="B29" s="43"/>
      <c r="C29" s="62" t="s">
        <v>40</v>
      </c>
      <c r="D29" s="320" t="s">
        <v>340</v>
      </c>
      <c r="E29" s="321"/>
      <c r="F29" s="144">
        <f>SUM(F30:F31)</f>
        <v>872766</v>
      </c>
      <c r="G29" s="144">
        <f>SUM(G30:G31)</f>
        <v>831483</v>
      </c>
      <c r="H29" s="182">
        <f>SUM(H30:H31)</f>
        <v>782069</v>
      </c>
      <c r="I29" s="148">
        <v>-4.9</v>
      </c>
      <c r="J29" s="148">
        <f t="shared" si="2"/>
        <v>-4.730133850310392</v>
      </c>
      <c r="K29" s="148">
        <f t="shared" si="3"/>
        <v>-5.942875560895412</v>
      </c>
      <c r="L29" s="147">
        <f t="shared" si="8"/>
        <v>21.36621822299974</v>
      </c>
      <c r="M29" s="147">
        <f t="shared" si="4"/>
        <v>20.650826012674873</v>
      </c>
      <c r="N29" s="147">
        <f t="shared" si="5"/>
        <v>19.278633516916123</v>
      </c>
      <c r="Q29" s="79" t="s">
        <v>20</v>
      </c>
      <c r="R29" s="26" t="s">
        <v>369</v>
      </c>
      <c r="S29" s="15"/>
      <c r="T29" s="234"/>
      <c r="U29" s="140" t="s">
        <v>166</v>
      </c>
      <c r="V29" s="192">
        <v>370090</v>
      </c>
      <c r="W29" s="192">
        <v>374294</v>
      </c>
      <c r="X29" s="226">
        <v>378692</v>
      </c>
      <c r="Y29" s="190">
        <v>1.3</v>
      </c>
      <c r="Z29" s="193">
        <f t="shared" si="6"/>
        <v>1.1359399065092275</v>
      </c>
      <c r="AA29" s="193">
        <f t="shared" si="7"/>
        <v>1.1750121562194424</v>
      </c>
      <c r="AC29" s="81" t="s">
        <v>88</v>
      </c>
      <c r="AD29" s="76">
        <v>789501</v>
      </c>
      <c r="AE29" s="76">
        <v>863976</v>
      </c>
      <c r="AF29" s="76">
        <v>944705</v>
      </c>
      <c r="AG29" s="78">
        <v>-2.4570003681834707</v>
      </c>
      <c r="AH29" s="78">
        <v>9.43324127336227</v>
      </c>
      <c r="AI29" s="78">
        <v>9.343830227482641</v>
      </c>
      <c r="AJ29" s="78">
        <v>17.735394255364366</v>
      </c>
      <c r="AK29" s="78">
        <v>18.965183290568945</v>
      </c>
      <c r="AL29" s="78">
        <v>20.637800395661724</v>
      </c>
      <c r="AN29" s="91"/>
      <c r="AO29" s="16"/>
    </row>
    <row r="30" spans="1:41" ht="21.75" customHeight="1">
      <c r="A30" s="43"/>
      <c r="B30" s="43"/>
      <c r="C30" s="43"/>
      <c r="D30" s="43" t="s">
        <v>89</v>
      </c>
      <c r="E30" s="61" t="s">
        <v>341</v>
      </c>
      <c r="F30" s="144">
        <v>187411</v>
      </c>
      <c r="G30" s="144">
        <v>208753</v>
      </c>
      <c r="H30" s="182">
        <v>231496</v>
      </c>
      <c r="I30" s="148">
        <v>3</v>
      </c>
      <c r="J30" s="148">
        <f t="shared" si="2"/>
        <v>11.387805411635389</v>
      </c>
      <c r="K30" s="148">
        <f t="shared" si="3"/>
        <v>10.894693728952399</v>
      </c>
      <c r="L30" s="147">
        <f t="shared" si="8"/>
        <v>4.588015944010885</v>
      </c>
      <c r="M30" s="147">
        <f t="shared" si="4"/>
        <v>5.1846181853674915</v>
      </c>
      <c r="N30" s="147">
        <f t="shared" si="5"/>
        <v>5.7065636723000335</v>
      </c>
      <c r="Q30" s="79" t="s">
        <v>21</v>
      </c>
      <c r="R30" s="26" t="s">
        <v>370</v>
      </c>
      <c r="S30" s="15"/>
      <c r="T30" s="12"/>
      <c r="U30" s="80" t="s">
        <v>168</v>
      </c>
      <c r="V30" s="198">
        <v>4184.64</v>
      </c>
      <c r="W30" s="198">
        <v>4184.74</v>
      </c>
      <c r="X30" s="229">
        <v>4184.8</v>
      </c>
      <c r="Y30" s="190">
        <v>0</v>
      </c>
      <c r="Z30" s="193">
        <f t="shared" si="6"/>
        <v>0.0023896918253291633</v>
      </c>
      <c r="AA30" s="193">
        <f t="shared" si="7"/>
        <v>0.0014337808322715433</v>
      </c>
      <c r="AC30" s="81" t="s">
        <v>91</v>
      </c>
      <c r="AD30" s="76">
        <v>192788</v>
      </c>
      <c r="AE30" s="76">
        <v>202852</v>
      </c>
      <c r="AF30" s="76">
        <v>183880</v>
      </c>
      <c r="AG30" s="78">
        <v>-5.767017849879618</v>
      </c>
      <c r="AH30" s="78">
        <v>5.21993621122574</v>
      </c>
      <c r="AI30" s="78">
        <v>-9.352671980369209</v>
      </c>
      <c r="AJ30" s="78">
        <v>4.330813152939269</v>
      </c>
      <c r="AK30" s="78">
        <v>4.452812577524461</v>
      </c>
      <c r="AL30" s="78">
        <v>4.0169969628232804</v>
      </c>
      <c r="AN30" s="91"/>
      <c r="AO30" s="16"/>
    </row>
    <row r="31" spans="1:41" ht="21.75" customHeight="1">
      <c r="A31" s="43"/>
      <c r="B31" s="43"/>
      <c r="C31" s="43"/>
      <c r="D31" s="43" t="s">
        <v>92</v>
      </c>
      <c r="E31" s="61" t="s">
        <v>93</v>
      </c>
      <c r="F31" s="144">
        <v>685355</v>
      </c>
      <c r="G31" s="144">
        <v>622730</v>
      </c>
      <c r="H31" s="182">
        <v>550573</v>
      </c>
      <c r="I31" s="148">
        <v>-6.9</v>
      </c>
      <c r="J31" s="148">
        <f t="shared" si="2"/>
        <v>-9.137600221782872</v>
      </c>
      <c r="K31" s="148">
        <f t="shared" si="3"/>
        <v>-11.587204727570537</v>
      </c>
      <c r="L31" s="147">
        <f t="shared" si="8"/>
        <v>16.778202278988854</v>
      </c>
      <c r="M31" s="147">
        <f t="shared" si="4"/>
        <v>15.466207827307382</v>
      </c>
      <c r="N31" s="147">
        <f t="shared" si="5"/>
        <v>13.57206984461609</v>
      </c>
      <c r="Q31" s="79" t="s">
        <v>132</v>
      </c>
      <c r="R31" s="300" t="s">
        <v>167</v>
      </c>
      <c r="S31" s="300"/>
      <c r="T31" s="12"/>
      <c r="U31" s="80" t="s">
        <v>148</v>
      </c>
      <c r="V31" s="190">
        <v>-6.6</v>
      </c>
      <c r="W31" s="190">
        <v>-5.5</v>
      </c>
      <c r="X31" s="230">
        <v>1.3</v>
      </c>
      <c r="Y31" s="188" t="s">
        <v>23</v>
      </c>
      <c r="Z31" s="188" t="s">
        <v>23</v>
      </c>
      <c r="AA31" s="188" t="s">
        <v>23</v>
      </c>
      <c r="AC31" s="81" t="s">
        <v>95</v>
      </c>
      <c r="AD31" s="76">
        <v>596712</v>
      </c>
      <c r="AE31" s="76">
        <v>661124</v>
      </c>
      <c r="AF31" s="76">
        <v>760825</v>
      </c>
      <c r="AG31" s="78">
        <v>-1.33731374879561</v>
      </c>
      <c r="AH31" s="78">
        <v>10.794495074657506</v>
      </c>
      <c r="AI31" s="78">
        <v>15.080454644884366</v>
      </c>
      <c r="AJ31" s="78">
        <v>13.404581102425098</v>
      </c>
      <c r="AK31" s="78">
        <v>14.512370713044481</v>
      </c>
      <c r="AL31" s="78">
        <v>16.620803432838443</v>
      </c>
      <c r="AN31" s="91"/>
      <c r="AO31" s="16"/>
    </row>
    <row r="32" spans="1:41" ht="21.75" customHeight="1">
      <c r="A32" s="43"/>
      <c r="B32" s="43"/>
      <c r="C32" s="62" t="s">
        <v>43</v>
      </c>
      <c r="D32" s="320" t="s">
        <v>342</v>
      </c>
      <c r="E32" s="321"/>
      <c r="F32" s="144">
        <v>339420</v>
      </c>
      <c r="G32" s="144">
        <v>402545</v>
      </c>
      <c r="H32" s="182">
        <f>SUM(H33:H35)</f>
        <v>387270</v>
      </c>
      <c r="I32" s="148">
        <v>17.6</v>
      </c>
      <c r="J32" s="148">
        <f t="shared" si="2"/>
        <v>18.597902303930233</v>
      </c>
      <c r="K32" s="148">
        <f t="shared" si="3"/>
        <v>-3.7946068141450024</v>
      </c>
      <c r="L32" s="147">
        <f t="shared" si="8"/>
        <v>8.309354155925611</v>
      </c>
      <c r="M32" s="147">
        <f t="shared" si="4"/>
        <v>9.997662919473047</v>
      </c>
      <c r="N32" s="147">
        <f t="shared" si="5"/>
        <v>9.54651878810707</v>
      </c>
      <c r="O32" s="38"/>
      <c r="Q32" s="79" t="s">
        <v>149</v>
      </c>
      <c r="R32" s="300" t="s">
        <v>260</v>
      </c>
      <c r="S32" s="300"/>
      <c r="T32" s="235"/>
      <c r="U32" s="80" t="s">
        <v>148</v>
      </c>
      <c r="V32" s="195">
        <v>3.1</v>
      </c>
      <c r="W32" s="147">
        <v>0.1</v>
      </c>
      <c r="X32" s="207">
        <v>1.2</v>
      </c>
      <c r="Y32" s="142" t="s">
        <v>23</v>
      </c>
      <c r="Z32" s="142" t="s">
        <v>23</v>
      </c>
      <c r="AA32" s="142" t="s">
        <v>23</v>
      </c>
      <c r="AC32" s="81" t="s">
        <v>98</v>
      </c>
      <c r="AD32" s="76">
        <v>502714</v>
      </c>
      <c r="AE32" s="76">
        <v>520753</v>
      </c>
      <c r="AF32" s="76">
        <v>497965</v>
      </c>
      <c r="AG32" s="78">
        <v>14.626180256331512</v>
      </c>
      <c r="AH32" s="78">
        <v>3.5882352310482535</v>
      </c>
      <c r="AI32" s="78">
        <v>-4.376008241162166</v>
      </c>
      <c r="AJ32" s="78">
        <v>11.29300574395111</v>
      </c>
      <c r="AK32" s="78">
        <v>11.431070883812886</v>
      </c>
      <c r="AL32" s="78">
        <v>10.8784211317956</v>
      </c>
      <c r="AN32" s="91"/>
      <c r="AO32" s="16"/>
    </row>
    <row r="33" spans="1:41" ht="21.75" customHeight="1">
      <c r="A33" s="43"/>
      <c r="B33" s="43"/>
      <c r="C33" s="43"/>
      <c r="D33" s="43" t="s">
        <v>89</v>
      </c>
      <c r="E33" s="61" t="s">
        <v>341</v>
      </c>
      <c r="F33" s="144">
        <v>7495</v>
      </c>
      <c r="G33" s="144">
        <v>10821</v>
      </c>
      <c r="H33" s="182">
        <v>11633</v>
      </c>
      <c r="I33" s="148">
        <v>30.9</v>
      </c>
      <c r="J33" s="148">
        <f t="shared" si="2"/>
        <v>44.37625083388926</v>
      </c>
      <c r="K33" s="148">
        <f t="shared" si="3"/>
        <v>7.50392754828574</v>
      </c>
      <c r="L33" s="147">
        <f t="shared" si="8"/>
        <v>0.18348538506470582</v>
      </c>
      <c r="M33" s="147">
        <f t="shared" si="4"/>
        <v>0.2687518425309415</v>
      </c>
      <c r="N33" s="147">
        <f t="shared" si="5"/>
        <v>0.28676286069679946</v>
      </c>
      <c r="O33" s="38"/>
      <c r="P33" s="87"/>
      <c r="Q33" s="88" t="s">
        <v>160</v>
      </c>
      <c r="R33" s="360" t="s">
        <v>371</v>
      </c>
      <c r="S33" s="360"/>
      <c r="T33" s="236" t="s">
        <v>372</v>
      </c>
      <c r="U33" s="89" t="s">
        <v>148</v>
      </c>
      <c r="V33" s="196">
        <v>1.2</v>
      </c>
      <c r="W33" s="197">
        <v>1.9</v>
      </c>
      <c r="X33" s="231">
        <v>-0.3</v>
      </c>
      <c r="Y33" s="189" t="s">
        <v>23</v>
      </c>
      <c r="Z33" s="189" t="s">
        <v>23</v>
      </c>
      <c r="AA33" s="189" t="s">
        <v>23</v>
      </c>
      <c r="AC33" s="81" t="s">
        <v>91</v>
      </c>
      <c r="AD33" s="76">
        <v>9474</v>
      </c>
      <c r="AE33" s="76">
        <v>11513</v>
      </c>
      <c r="AF33" s="76">
        <v>9767</v>
      </c>
      <c r="AG33" s="78">
        <v>14.266016832190797</v>
      </c>
      <c r="AH33" s="78">
        <v>21.526634291581793</v>
      </c>
      <c r="AI33" s="78">
        <v>-15.17249286156318</v>
      </c>
      <c r="AJ33" s="78">
        <v>0.2128234980566306</v>
      </c>
      <c r="AK33" s="78">
        <v>0.25273068925799713</v>
      </c>
      <c r="AL33" s="78">
        <v>0.21335693644998024</v>
      </c>
      <c r="AN33" s="91"/>
      <c r="AO33" s="16"/>
    </row>
    <row r="34" spans="1:41" ht="21.75" customHeight="1">
      <c r="A34" s="43"/>
      <c r="B34" s="43"/>
      <c r="C34" s="43"/>
      <c r="D34" s="43" t="s">
        <v>92</v>
      </c>
      <c r="E34" s="61" t="s">
        <v>93</v>
      </c>
      <c r="F34" s="144">
        <v>32097</v>
      </c>
      <c r="G34" s="144">
        <v>41692</v>
      </c>
      <c r="H34" s="182">
        <v>36465</v>
      </c>
      <c r="I34" s="148">
        <v>13.9</v>
      </c>
      <c r="J34" s="148">
        <f t="shared" si="2"/>
        <v>29.89375954139016</v>
      </c>
      <c r="K34" s="148">
        <f t="shared" si="3"/>
        <v>-12.537177396143145</v>
      </c>
      <c r="L34" s="147">
        <f t="shared" si="8"/>
        <v>0.7857678991890411</v>
      </c>
      <c r="M34" s="147">
        <f t="shared" si="4"/>
        <v>1.0354682394233445</v>
      </c>
      <c r="N34" s="147">
        <f t="shared" si="5"/>
        <v>0.8988917489305247</v>
      </c>
      <c r="O34" s="38"/>
      <c r="P34" s="361" t="s">
        <v>258</v>
      </c>
      <c r="Q34" s="361"/>
      <c r="R34" s="361"/>
      <c r="S34" s="361"/>
      <c r="T34" s="361"/>
      <c r="U34" s="361"/>
      <c r="V34" s="361"/>
      <c r="W34" s="361"/>
      <c r="X34" s="361"/>
      <c r="Y34" s="118"/>
      <c r="Z34" s="118"/>
      <c r="AA34" s="118"/>
      <c r="AC34" s="81" t="s">
        <v>95</v>
      </c>
      <c r="AD34" s="76">
        <v>39599</v>
      </c>
      <c r="AE34" s="76">
        <v>41044</v>
      </c>
      <c r="AF34" s="76">
        <v>41637</v>
      </c>
      <c r="AG34" s="78">
        <v>-8.43564460191999</v>
      </c>
      <c r="AH34" s="78">
        <v>3.650766886205359</v>
      </c>
      <c r="AI34" s="78">
        <v>1.4434747359395317</v>
      </c>
      <c r="AJ34" s="78">
        <v>0.8895465029020324</v>
      </c>
      <c r="AK34" s="78">
        <v>0.900965395463727</v>
      </c>
      <c r="AL34" s="78">
        <v>0.9095871326419983</v>
      </c>
      <c r="AN34" s="91"/>
      <c r="AO34" s="117"/>
    </row>
    <row r="35" spans="1:41" ht="21.75" customHeight="1">
      <c r="A35" s="43"/>
      <c r="B35" s="43"/>
      <c r="C35" s="43"/>
      <c r="D35" s="43" t="s">
        <v>100</v>
      </c>
      <c r="E35" s="61" t="s">
        <v>101</v>
      </c>
      <c r="F35" s="144">
        <v>299827</v>
      </c>
      <c r="G35" s="144">
        <v>350033</v>
      </c>
      <c r="H35" s="182">
        <v>339172</v>
      </c>
      <c r="I35" s="148">
        <v>17.8</v>
      </c>
      <c r="J35" s="148">
        <f t="shared" si="2"/>
        <v>16.74498961067549</v>
      </c>
      <c r="K35" s="148">
        <f t="shared" si="3"/>
        <v>-3.102850302685747</v>
      </c>
      <c r="L35" s="147">
        <f t="shared" si="8"/>
        <v>7.340076390633163</v>
      </c>
      <c r="M35" s="147">
        <f t="shared" si="4"/>
        <v>8.693467673656135</v>
      </c>
      <c r="N35" s="147">
        <f t="shared" si="5"/>
        <v>8.360864178479746</v>
      </c>
      <c r="V35" s="117"/>
      <c r="W35" s="117"/>
      <c r="X35" s="117"/>
      <c r="Y35" s="118"/>
      <c r="Z35" s="118"/>
      <c r="AA35" s="118"/>
      <c r="AC35" s="81" t="s">
        <v>103</v>
      </c>
      <c r="AD35" s="76">
        <v>453642</v>
      </c>
      <c r="AE35" s="76">
        <v>468195</v>
      </c>
      <c r="AF35" s="76">
        <v>446561</v>
      </c>
      <c r="AG35" s="78">
        <v>17.210824075832342</v>
      </c>
      <c r="AH35" s="78">
        <v>3.208147300280273</v>
      </c>
      <c r="AI35" s="78">
        <v>-4.62067673203046</v>
      </c>
      <c r="AJ35" s="78">
        <v>10.190635742992447</v>
      </c>
      <c r="AK35" s="78">
        <v>10.277374799091161</v>
      </c>
      <c r="AL35" s="78">
        <v>9.755477062703621</v>
      </c>
      <c r="AN35" s="91"/>
      <c r="AO35" s="117"/>
    </row>
    <row r="36" spans="1:41" ht="21.75" customHeight="1">
      <c r="A36" s="43"/>
      <c r="B36" s="43" t="s">
        <v>20</v>
      </c>
      <c r="C36" s="320" t="s">
        <v>104</v>
      </c>
      <c r="D36" s="320"/>
      <c r="E36" s="321"/>
      <c r="F36" s="144">
        <f>SUM(F37:F38)</f>
        <v>35197</v>
      </c>
      <c r="G36" s="144">
        <f>SUM(G37:G38)</f>
        <v>19598</v>
      </c>
      <c r="H36" s="182">
        <v>-17206</v>
      </c>
      <c r="I36" s="148">
        <v>-23.2</v>
      </c>
      <c r="J36" s="148">
        <f t="shared" si="2"/>
        <v>-44.319118106656816</v>
      </c>
      <c r="K36" s="148">
        <f t="shared" si="3"/>
        <v>-187.79467292580875</v>
      </c>
      <c r="L36" s="147">
        <f t="shared" si="8"/>
        <v>0.8616591191624351</v>
      </c>
      <c r="M36" s="147">
        <f t="shared" si="4"/>
        <v>0.486738620268126</v>
      </c>
      <c r="N36" s="147">
        <f t="shared" si="5"/>
        <v>-0.42414181906207615</v>
      </c>
      <c r="Q36" s="38"/>
      <c r="R36" s="38"/>
      <c r="S36" s="38"/>
      <c r="T36" s="16"/>
      <c r="U36" s="16"/>
      <c r="V36" s="120"/>
      <c r="W36" s="120"/>
      <c r="X36" s="120"/>
      <c r="Y36" s="120"/>
      <c r="Z36" s="120"/>
      <c r="AA36" s="120"/>
      <c r="AC36" s="81" t="s">
        <v>106</v>
      </c>
      <c r="AD36" s="76">
        <v>-6523</v>
      </c>
      <c r="AE36" s="76">
        <v>-12568</v>
      </c>
      <c r="AF36" s="76">
        <v>15681</v>
      </c>
      <c r="AG36" s="78">
        <v>-120.9675620966781</v>
      </c>
      <c r="AH36" s="78">
        <v>-92.65437429015672</v>
      </c>
      <c r="AI36" s="78">
        <v>224.7731527137888</v>
      </c>
      <c r="AJ36" s="78">
        <v>-0.14654315431691364</v>
      </c>
      <c r="AK36" s="78">
        <v>-0.27587436349218764</v>
      </c>
      <c r="AL36" s="78">
        <v>0.34256624996458035</v>
      </c>
      <c r="AN36" s="91"/>
      <c r="AO36" s="16"/>
    </row>
    <row r="37" spans="1:41" ht="21.75" customHeight="1">
      <c r="A37" s="43"/>
      <c r="B37" s="43"/>
      <c r="C37" s="43" t="s">
        <v>40</v>
      </c>
      <c r="D37" s="320" t="s">
        <v>107</v>
      </c>
      <c r="E37" s="321"/>
      <c r="F37" s="144">
        <v>34002</v>
      </c>
      <c r="G37" s="144">
        <v>18984</v>
      </c>
      <c r="H37" s="182">
        <v>-14587</v>
      </c>
      <c r="I37" s="148">
        <v>-26.9</v>
      </c>
      <c r="J37" s="148">
        <f t="shared" si="2"/>
        <v>-44.16799011822834</v>
      </c>
      <c r="K37" s="148">
        <f t="shared" si="3"/>
        <v>-176.83839022334598</v>
      </c>
      <c r="L37" s="147">
        <f t="shared" si="8"/>
        <v>0.8324042779146268</v>
      </c>
      <c r="M37" s="147">
        <f t="shared" si="4"/>
        <v>0.47148923192009917</v>
      </c>
      <c r="N37" s="147">
        <f t="shared" si="5"/>
        <v>-0.35958135038117545</v>
      </c>
      <c r="Q37" s="38"/>
      <c r="R37" s="38"/>
      <c r="S37" s="38"/>
      <c r="T37" s="16"/>
      <c r="U37" s="16"/>
      <c r="V37" s="120"/>
      <c r="W37" s="120"/>
      <c r="X37" s="120"/>
      <c r="Y37" s="120"/>
      <c r="Z37" s="120"/>
      <c r="AA37" s="120"/>
      <c r="AC37" s="81" t="s">
        <v>109</v>
      </c>
      <c r="AD37" s="76">
        <v>-3966</v>
      </c>
      <c r="AE37" s="76">
        <v>-12984</v>
      </c>
      <c r="AF37" s="76">
        <v>13183</v>
      </c>
      <c r="AG37" s="78">
        <v>-112.60947758717887</v>
      </c>
      <c r="AH37" s="78">
        <v>-227.35949785735698</v>
      </c>
      <c r="AI37" s="78">
        <v>201.53320179977828</v>
      </c>
      <c r="AJ37" s="78">
        <v>-0.08910064651186658</v>
      </c>
      <c r="AK37" s="78">
        <v>-0.28501829356632413</v>
      </c>
      <c r="AL37" s="78">
        <v>0.2880002719431702</v>
      </c>
      <c r="AN37" s="91"/>
      <c r="AO37" s="16"/>
    </row>
    <row r="38" spans="1:41" ht="21.75" customHeight="1">
      <c r="A38" s="43"/>
      <c r="B38" s="43"/>
      <c r="C38" s="43" t="s">
        <v>43</v>
      </c>
      <c r="D38" s="320" t="s">
        <v>343</v>
      </c>
      <c r="E38" s="341"/>
      <c r="F38" s="144">
        <v>1195</v>
      </c>
      <c r="G38" s="144">
        <v>614</v>
      </c>
      <c r="H38" s="182">
        <v>-2618</v>
      </c>
      <c r="I38" s="148">
        <v>268.6</v>
      </c>
      <c r="J38" s="148">
        <f t="shared" si="2"/>
        <v>-48.61924686192469</v>
      </c>
      <c r="K38" s="148">
        <f t="shared" si="3"/>
        <v>-526.3843648208469</v>
      </c>
      <c r="L38" s="147">
        <f t="shared" si="8"/>
        <v>0.029254841247808337</v>
      </c>
      <c r="M38" s="147">
        <f t="shared" si="4"/>
        <v>0.015249388348026806</v>
      </c>
      <c r="N38" s="147">
        <f t="shared" si="5"/>
        <v>-0.0645358178719351</v>
      </c>
      <c r="Q38" s="38"/>
      <c r="R38" s="38"/>
      <c r="S38" s="38"/>
      <c r="T38" s="16"/>
      <c r="V38" s="24"/>
      <c r="W38" s="24"/>
      <c r="X38" s="24"/>
      <c r="Y38" s="24"/>
      <c r="Z38" s="120"/>
      <c r="AA38" s="120"/>
      <c r="AC38" s="81" t="s">
        <v>111</v>
      </c>
      <c r="AD38" s="76">
        <v>-2557</v>
      </c>
      <c r="AE38" s="76">
        <v>417</v>
      </c>
      <c r="AF38" s="76">
        <v>2498</v>
      </c>
      <c r="AG38" s="78">
        <v>-644.8106722591168</v>
      </c>
      <c r="AH38" s="78">
        <v>116.29043081885459</v>
      </c>
      <c r="AI38" s="78">
        <v>499.6211830228538</v>
      </c>
      <c r="AJ38" s="78">
        <v>-0.057442507805047054</v>
      </c>
      <c r="AK38" s="78">
        <v>0.009143930074136495</v>
      </c>
      <c r="AL38" s="78">
        <v>0.054565978021410166</v>
      </c>
      <c r="AN38" s="91"/>
      <c r="AO38" s="16"/>
    </row>
    <row r="39" spans="1:41" ht="21.75" customHeight="1">
      <c r="A39" s="110" t="s">
        <v>3</v>
      </c>
      <c r="B39" s="333" t="s">
        <v>344</v>
      </c>
      <c r="C39" s="334"/>
      <c r="D39" s="334"/>
      <c r="E39" s="335"/>
      <c r="F39" s="182">
        <f>SUM(F40,F42)-F41</f>
        <v>166318</v>
      </c>
      <c r="G39" s="182">
        <f>SUM(G40,G42)-G41</f>
        <v>196443</v>
      </c>
      <c r="H39" s="182">
        <f>SUM(H40,H42)-H41</f>
        <v>291985</v>
      </c>
      <c r="I39" s="177">
        <v>-13.5</v>
      </c>
      <c r="J39" s="177">
        <f t="shared" si="2"/>
        <v>18.11289217042052</v>
      </c>
      <c r="K39" s="177">
        <f t="shared" si="3"/>
        <v>48.63599110174453</v>
      </c>
      <c r="L39" s="207">
        <f t="shared" si="8"/>
        <v>4.0716373946886915</v>
      </c>
      <c r="M39" s="207">
        <f t="shared" si="4"/>
        <v>4.878885334285717</v>
      </c>
      <c r="N39" s="207">
        <f t="shared" si="5"/>
        <v>7.19766645582008</v>
      </c>
      <c r="Q39" s="38"/>
      <c r="R39" s="38"/>
      <c r="S39" s="38"/>
      <c r="T39" s="16"/>
      <c r="V39" s="24"/>
      <c r="W39" s="24"/>
      <c r="X39" s="24"/>
      <c r="Y39" s="24"/>
      <c r="Z39" s="120"/>
      <c r="AA39" s="120"/>
      <c r="AC39" s="77" t="s">
        <v>114</v>
      </c>
      <c r="AD39" s="76">
        <v>99623</v>
      </c>
      <c r="AE39" s="76">
        <v>78561</v>
      </c>
      <c r="AF39" s="76">
        <v>5868</v>
      </c>
      <c r="AG39" s="78" t="s">
        <v>112</v>
      </c>
      <c r="AH39" s="78" t="s">
        <v>112</v>
      </c>
      <c r="AI39" s="78" t="s">
        <v>112</v>
      </c>
      <c r="AJ39" s="78">
        <v>2.2379394227654488</v>
      </c>
      <c r="AK39" s="78">
        <v>1.7244938904233922</v>
      </c>
      <c r="AL39" s="78">
        <v>0.12819311370227784</v>
      </c>
      <c r="AN39" s="91"/>
      <c r="AO39" s="16"/>
    </row>
    <row r="40" spans="1:41" ht="21.75" customHeight="1">
      <c r="A40" s="43"/>
      <c r="B40" s="43" t="s">
        <v>19</v>
      </c>
      <c r="C40" s="320" t="s">
        <v>11</v>
      </c>
      <c r="D40" s="320"/>
      <c r="E40" s="321"/>
      <c r="F40" s="144">
        <v>2838131</v>
      </c>
      <c r="G40" s="144">
        <v>2868632</v>
      </c>
      <c r="H40" s="182">
        <v>2873967</v>
      </c>
      <c r="I40" s="148">
        <v>-1.2</v>
      </c>
      <c r="J40" s="148">
        <f t="shared" si="2"/>
        <v>1.0746861226631188</v>
      </c>
      <c r="K40" s="148">
        <f t="shared" si="3"/>
        <v>0.185977148689689</v>
      </c>
      <c r="L40" s="147">
        <f t="shared" si="8"/>
        <v>69.480394849777</v>
      </c>
      <c r="M40" s="147">
        <f t="shared" si="4"/>
        <v>71.24573842927823</v>
      </c>
      <c r="N40" s="147">
        <f t="shared" si="5"/>
        <v>70.84561149043228</v>
      </c>
      <c r="Q40" s="38"/>
      <c r="R40" s="38"/>
      <c r="S40" s="38"/>
      <c r="T40" s="16"/>
      <c r="V40" s="24"/>
      <c r="W40" s="24"/>
      <c r="X40" s="24"/>
      <c r="Y40" s="24"/>
      <c r="Z40" s="120"/>
      <c r="AA40" s="120"/>
      <c r="AC40" s="81" t="s">
        <v>116</v>
      </c>
      <c r="AD40" s="76">
        <v>2655375</v>
      </c>
      <c r="AE40" s="76">
        <v>2631912</v>
      </c>
      <c r="AF40" s="76">
        <v>2641268</v>
      </c>
      <c r="AG40" s="78">
        <v>-4.1938229458141745</v>
      </c>
      <c r="AH40" s="78">
        <v>-0.883602348219581</v>
      </c>
      <c r="AI40" s="78">
        <v>0.3554904184164709</v>
      </c>
      <c r="AJ40" s="78">
        <v>59.650516216478145</v>
      </c>
      <c r="AK40" s="78">
        <v>57.77323018426165</v>
      </c>
      <c r="AL40" s="78">
        <v>57.70053878290571</v>
      </c>
      <c r="AN40" s="91"/>
      <c r="AO40" s="16"/>
    </row>
    <row r="41" spans="1:41" ht="21.75" customHeight="1">
      <c r="A41" s="64"/>
      <c r="B41" s="43" t="s">
        <v>20</v>
      </c>
      <c r="C41" s="320" t="s">
        <v>118</v>
      </c>
      <c r="D41" s="320"/>
      <c r="E41" s="321"/>
      <c r="F41" s="144">
        <v>2655742</v>
      </c>
      <c r="G41" s="144">
        <v>2708793</v>
      </c>
      <c r="H41" s="182">
        <v>2672737</v>
      </c>
      <c r="I41" s="148">
        <v>-0.3</v>
      </c>
      <c r="J41" s="148">
        <f t="shared" si="2"/>
        <v>1.997596152035853</v>
      </c>
      <c r="K41" s="148">
        <f t="shared" si="3"/>
        <v>-1.3310725478100394</v>
      </c>
      <c r="L41" s="147">
        <f t="shared" si="8"/>
        <v>65.01532268212301</v>
      </c>
      <c r="M41" s="147">
        <f t="shared" si="4"/>
        <v>67.27595506745371</v>
      </c>
      <c r="N41" s="147">
        <f t="shared" si="5"/>
        <v>65.88512920228503</v>
      </c>
      <c r="Q41" s="38"/>
      <c r="R41" s="38"/>
      <c r="S41" s="38"/>
      <c r="T41" s="16"/>
      <c r="V41" s="24"/>
      <c r="W41" s="24"/>
      <c r="X41" s="24"/>
      <c r="Y41" s="24"/>
      <c r="Z41" s="120"/>
      <c r="AA41" s="120"/>
      <c r="AC41" s="81" t="s">
        <v>120</v>
      </c>
      <c r="AD41" s="76">
        <v>2667766</v>
      </c>
      <c r="AE41" s="76">
        <v>2710007</v>
      </c>
      <c r="AF41" s="76">
        <v>2735575</v>
      </c>
      <c r="AG41" s="78">
        <v>2.5424302077179384</v>
      </c>
      <c r="AH41" s="78">
        <v>1.5833624481697006</v>
      </c>
      <c r="AI41" s="78">
        <v>0.9434840354947793</v>
      </c>
      <c r="AJ41" s="78">
        <v>59.92888559558469</v>
      </c>
      <c r="AK41" s="78">
        <v>59.487500350429336</v>
      </c>
      <c r="AL41" s="78">
        <v>59.76075714229256</v>
      </c>
      <c r="AN41" s="91"/>
      <c r="AO41" s="16"/>
    </row>
    <row r="42" spans="1:41" ht="21.75" customHeight="1">
      <c r="A42" s="64"/>
      <c r="B42" s="43" t="s">
        <v>21</v>
      </c>
      <c r="C42" s="320" t="s">
        <v>122</v>
      </c>
      <c r="D42" s="320"/>
      <c r="E42" s="321"/>
      <c r="F42" s="144">
        <v>-16071</v>
      </c>
      <c r="G42" s="144">
        <v>36604</v>
      </c>
      <c r="H42" s="182">
        <v>90755</v>
      </c>
      <c r="I42" s="148">
        <v>-4.2</v>
      </c>
      <c r="J42" s="148">
        <v>327.8</v>
      </c>
      <c r="K42" s="148">
        <f t="shared" si="3"/>
        <v>147.93738389247076</v>
      </c>
      <c r="L42" s="147">
        <f t="shared" si="8"/>
        <v>-0.39343477296529517</v>
      </c>
      <c r="M42" s="147">
        <f t="shared" si="4"/>
        <v>0.9091019724611942</v>
      </c>
      <c r="N42" s="147">
        <f t="shared" si="5"/>
        <v>2.2371841676728303</v>
      </c>
      <c r="Q42" s="38"/>
      <c r="R42" s="38"/>
      <c r="S42" s="38"/>
      <c r="T42" s="16"/>
      <c r="V42" s="24"/>
      <c r="W42" s="24"/>
      <c r="X42" s="24"/>
      <c r="Y42" s="24"/>
      <c r="Z42" s="120"/>
      <c r="AA42" s="120"/>
      <c r="AC42" s="81" t="s">
        <v>124</v>
      </c>
      <c r="AD42" s="76">
        <v>112015</v>
      </c>
      <c r="AE42" s="76">
        <v>156656</v>
      </c>
      <c r="AF42" s="76">
        <v>100176</v>
      </c>
      <c r="AG42" s="78" t="s">
        <v>112</v>
      </c>
      <c r="AH42" s="78" t="s">
        <v>112</v>
      </c>
      <c r="AI42" s="78" t="s">
        <v>112</v>
      </c>
      <c r="AJ42" s="78">
        <v>2.516308801871996</v>
      </c>
      <c r="AK42" s="78">
        <v>3.438764056591073</v>
      </c>
      <c r="AL42" s="78">
        <v>2.1884114730891286</v>
      </c>
      <c r="AN42" s="91"/>
      <c r="AO42" s="16"/>
    </row>
    <row r="43" spans="1:41" ht="21.75" customHeight="1">
      <c r="A43" s="64" t="s">
        <v>337</v>
      </c>
      <c r="B43" s="329" t="s">
        <v>345</v>
      </c>
      <c r="C43" s="329"/>
      <c r="D43" s="329"/>
      <c r="E43" s="330"/>
      <c r="F43" s="182">
        <f>SUM(F7,F22,F27,F39)</f>
        <v>4000364</v>
      </c>
      <c r="G43" s="182">
        <v>4031903</v>
      </c>
      <c r="H43" s="182">
        <v>4084878</v>
      </c>
      <c r="I43" s="177">
        <v>0.3</v>
      </c>
      <c r="J43" s="177">
        <f t="shared" si="2"/>
        <v>0.7884032553037673</v>
      </c>
      <c r="K43" s="177">
        <f t="shared" si="3"/>
        <v>1.3138956963994421</v>
      </c>
      <c r="L43" s="207">
        <f t="shared" si="8"/>
        <v>97.93306590246657</v>
      </c>
      <c r="M43" s="207">
        <f t="shared" si="4"/>
        <v>100.13689678920899</v>
      </c>
      <c r="N43" s="207">
        <f t="shared" si="5"/>
        <v>100.69554722577331</v>
      </c>
      <c r="T43" s="15"/>
      <c r="U43" s="16"/>
      <c r="V43" s="16"/>
      <c r="W43" s="16"/>
      <c r="X43" s="16"/>
      <c r="Y43" s="16"/>
      <c r="Z43" s="16"/>
      <c r="AA43" s="16"/>
      <c r="AC43" s="84" t="s">
        <v>127</v>
      </c>
      <c r="AD43" s="76">
        <v>4451554</v>
      </c>
      <c r="AE43" s="76">
        <v>4555590</v>
      </c>
      <c r="AF43" s="76">
        <v>4577545</v>
      </c>
      <c r="AG43" s="78">
        <v>-0.15036944653408213</v>
      </c>
      <c r="AH43" s="78">
        <v>2.337090493116345</v>
      </c>
      <c r="AI43" s="78">
        <v>0.4819187219670562</v>
      </c>
      <c r="AJ43" s="78">
        <v>100</v>
      </c>
      <c r="AK43" s="78">
        <v>100</v>
      </c>
      <c r="AL43" s="78">
        <v>100</v>
      </c>
      <c r="AN43" s="91"/>
      <c r="AO43" s="16"/>
    </row>
    <row r="44" spans="1:41" ht="21.75" customHeight="1">
      <c r="A44" s="113" t="s">
        <v>246</v>
      </c>
      <c r="B44" s="327" t="s">
        <v>267</v>
      </c>
      <c r="C44" s="331"/>
      <c r="D44" s="331"/>
      <c r="E44" s="332"/>
      <c r="F44" s="182">
        <v>84430</v>
      </c>
      <c r="G44" s="182">
        <v>-5512</v>
      </c>
      <c r="H44" s="182">
        <v>-28215</v>
      </c>
      <c r="I44" s="177">
        <v>85.7</v>
      </c>
      <c r="J44" s="177">
        <f t="shared" si="2"/>
        <v>-106.5284851356153</v>
      </c>
      <c r="K44" s="177">
        <f t="shared" si="3"/>
        <v>411.8831640058055</v>
      </c>
      <c r="L44" s="207">
        <f t="shared" si="8"/>
        <v>2.0669340975334376</v>
      </c>
      <c r="M44" s="207">
        <f t="shared" si="4"/>
        <v>-0.13689678920899634</v>
      </c>
      <c r="N44" s="207">
        <f t="shared" si="5"/>
        <v>-0.6955225749643426</v>
      </c>
      <c r="T44" s="15"/>
      <c r="V44" s="117"/>
      <c r="W44" s="117"/>
      <c r="X44" s="117"/>
      <c r="Y44" s="92"/>
      <c r="Z44" s="92"/>
      <c r="AA44" s="92"/>
      <c r="AC44" s="85" t="s">
        <v>129</v>
      </c>
      <c r="AD44" s="76">
        <v>120350</v>
      </c>
      <c r="AE44" s="76">
        <v>97297</v>
      </c>
      <c r="AF44" s="76">
        <v>126129</v>
      </c>
      <c r="AG44" s="78">
        <v>-27.30099094705801</v>
      </c>
      <c r="AH44" s="78">
        <v>-19.154728552707866</v>
      </c>
      <c r="AI44" s="78">
        <v>29.632874717249535</v>
      </c>
      <c r="AJ44" s="78">
        <v>2.7035404703536985</v>
      </c>
      <c r="AK44" s="78">
        <v>2.1357697599306533</v>
      </c>
      <c r="AL44" s="78">
        <v>2.7553810400462906</v>
      </c>
      <c r="AN44" s="91"/>
      <c r="AO44" s="117"/>
    </row>
    <row r="45" spans="1:41" ht="21.75" customHeight="1">
      <c r="A45" s="139" t="s">
        <v>248</v>
      </c>
      <c r="B45" s="318" t="s">
        <v>247</v>
      </c>
      <c r="C45" s="318"/>
      <c r="D45" s="318"/>
      <c r="E45" s="319"/>
      <c r="F45" s="206">
        <f>SUM(F43:F44)</f>
        <v>4084794</v>
      </c>
      <c r="G45" s="206">
        <f>SUM(G43:G44)</f>
        <v>4026391</v>
      </c>
      <c r="H45" s="206">
        <v>4056662</v>
      </c>
      <c r="I45" s="178">
        <v>1.3</v>
      </c>
      <c r="J45" s="241">
        <f t="shared" si="2"/>
        <v>-1.429766103260042</v>
      </c>
      <c r="K45" s="241">
        <f t="shared" si="3"/>
        <v>0.7518147144676213</v>
      </c>
      <c r="L45" s="242">
        <f t="shared" si="8"/>
        <v>100</v>
      </c>
      <c r="M45" s="242">
        <f t="shared" si="4"/>
        <v>100</v>
      </c>
      <c r="N45" s="242">
        <f t="shared" si="5"/>
        <v>100</v>
      </c>
      <c r="T45" s="15"/>
      <c r="V45" s="117"/>
      <c r="W45" s="117"/>
      <c r="X45" s="117"/>
      <c r="Y45" s="92"/>
      <c r="Z45" s="92"/>
      <c r="AA45" s="92"/>
      <c r="AC45" s="81" t="s">
        <v>131</v>
      </c>
      <c r="AD45" s="76">
        <v>4571903</v>
      </c>
      <c r="AE45" s="76">
        <v>4652887</v>
      </c>
      <c r="AF45" s="76">
        <v>4703673</v>
      </c>
      <c r="AG45" s="78">
        <v>-1.122437113220709</v>
      </c>
      <c r="AH45" s="78">
        <v>1.7713456092904867</v>
      </c>
      <c r="AI45" s="78">
        <v>1.0914968397423896</v>
      </c>
      <c r="AJ45" s="78">
        <v>102.7035404703537</v>
      </c>
      <c r="AK45" s="78">
        <v>102.13576975993067</v>
      </c>
      <c r="AL45" s="78">
        <v>102.75538104004629</v>
      </c>
      <c r="AN45" s="91"/>
      <c r="AO45" s="117"/>
    </row>
    <row r="46" spans="1:41" ht="21.75" customHeight="1">
      <c r="A46" s="361" t="s">
        <v>258</v>
      </c>
      <c r="B46" s="361"/>
      <c r="C46" s="361"/>
      <c r="D46" s="361"/>
      <c r="E46" s="361"/>
      <c r="F46" s="361"/>
      <c r="G46" s="361"/>
      <c r="H46" s="361"/>
      <c r="I46" s="96"/>
      <c r="J46" s="96"/>
      <c r="K46" s="96"/>
      <c r="L46" s="94"/>
      <c r="M46" s="94"/>
      <c r="N46" s="94"/>
      <c r="T46" s="15"/>
      <c r="V46" s="117"/>
      <c r="W46" s="117"/>
      <c r="X46" s="117"/>
      <c r="Y46" s="92"/>
      <c r="Z46" s="92"/>
      <c r="AA46" s="92"/>
      <c r="AC46" s="85" t="s">
        <v>135</v>
      </c>
      <c r="AD46" s="76">
        <v>4351931</v>
      </c>
      <c r="AE46" s="76">
        <v>4477030</v>
      </c>
      <c r="AF46" s="76">
        <v>4571677</v>
      </c>
      <c r="AG46" s="78">
        <v>1.0087105147046365</v>
      </c>
      <c r="AH46" s="78">
        <v>2.8745630387981795</v>
      </c>
      <c r="AI46" s="78">
        <v>2.114057757039823</v>
      </c>
      <c r="AJ46" s="78">
        <v>97.76206057723454</v>
      </c>
      <c r="AK46" s="78">
        <v>98.27550610957661</v>
      </c>
      <c r="AL46" s="78">
        <v>99.87180688629773</v>
      </c>
      <c r="AN46" s="91"/>
      <c r="AO46" s="117"/>
    </row>
    <row r="47" spans="1:40" ht="21.75" customHeight="1">
      <c r="A47" s="15"/>
      <c r="B47" s="15"/>
      <c r="C47" s="15"/>
      <c r="D47" s="362"/>
      <c r="E47" s="363"/>
      <c r="F47" s="97"/>
      <c r="G47" s="97"/>
      <c r="H47" s="97"/>
      <c r="I47" s="96"/>
      <c r="J47" s="96"/>
      <c r="K47" s="96"/>
      <c r="L47" s="94"/>
      <c r="M47" s="94"/>
      <c r="N47" s="94"/>
      <c r="T47" s="15"/>
      <c r="V47" s="116"/>
      <c r="W47" s="116"/>
      <c r="X47" s="116"/>
      <c r="Y47" s="14"/>
      <c r="Z47" s="14"/>
      <c r="AA47" s="14"/>
      <c r="AC47" s="81" t="s">
        <v>138</v>
      </c>
      <c r="AD47" s="76">
        <v>3049081</v>
      </c>
      <c r="AE47" s="76">
        <v>3113189</v>
      </c>
      <c r="AF47" s="76">
        <v>3205932</v>
      </c>
      <c r="AG47" s="78">
        <v>-1.4839375265144625</v>
      </c>
      <c r="AH47" s="78">
        <v>2.102535157314614</v>
      </c>
      <c r="AI47" s="78">
        <v>2.9790353235862006</v>
      </c>
      <c r="AJ47" s="78">
        <v>68.494751849507</v>
      </c>
      <c r="AK47" s="78">
        <v>68.33776728003562</v>
      </c>
      <c r="AL47" s="78">
        <v>70.03606282256688</v>
      </c>
      <c r="AN47" s="91"/>
    </row>
    <row r="48" spans="1:40" ht="21.75" customHeight="1">
      <c r="A48" s="15"/>
      <c r="B48" s="15"/>
      <c r="C48" s="15"/>
      <c r="D48" s="60"/>
      <c r="E48" s="43"/>
      <c r="F48" s="115"/>
      <c r="G48" s="115"/>
      <c r="H48" s="115"/>
      <c r="I48" s="96"/>
      <c r="J48" s="96"/>
      <c r="K48" s="96"/>
      <c r="L48" s="94"/>
      <c r="M48" s="94"/>
      <c r="N48" s="94"/>
      <c r="T48" s="15"/>
      <c r="V48" s="116"/>
      <c r="W48" s="116"/>
      <c r="X48" s="116"/>
      <c r="Y48" s="14"/>
      <c r="Z48" s="14"/>
      <c r="AA48" s="14"/>
      <c r="AC48" s="86" t="s">
        <v>139</v>
      </c>
      <c r="AD48" s="76">
        <v>1302850</v>
      </c>
      <c r="AE48" s="76">
        <v>1363841</v>
      </c>
      <c r="AF48" s="76">
        <v>1365745</v>
      </c>
      <c r="AG48" s="78">
        <v>7.366361699006644</v>
      </c>
      <c r="AH48" s="78">
        <v>4.681352419695283</v>
      </c>
      <c r="AI48" s="78">
        <v>0.13960571650214357</v>
      </c>
      <c r="AJ48" s="78">
        <v>29.267308727727542</v>
      </c>
      <c r="AK48" s="78">
        <v>29.93773882954099</v>
      </c>
      <c r="AL48" s="78">
        <v>29.835744063730854</v>
      </c>
      <c r="AN48" s="91"/>
    </row>
    <row r="49" spans="1:40" ht="18.75" customHeight="1">
      <c r="A49" s="15"/>
      <c r="B49" s="15"/>
      <c r="C49" s="15"/>
      <c r="D49" s="60"/>
      <c r="E49" s="43"/>
      <c r="F49" s="115"/>
      <c r="G49" s="115"/>
      <c r="H49" s="115"/>
      <c r="I49" s="96"/>
      <c r="J49" s="96"/>
      <c r="K49" s="96"/>
      <c r="L49" s="94"/>
      <c r="M49" s="94"/>
      <c r="N49" s="94"/>
      <c r="T49" s="15"/>
      <c r="V49" s="116"/>
      <c r="W49" s="116"/>
      <c r="X49" s="116"/>
      <c r="Y49" s="14"/>
      <c r="Z49" s="14"/>
      <c r="AA49" s="14"/>
      <c r="AC49" s="28" t="s">
        <v>140</v>
      </c>
      <c r="AN49" s="91"/>
    </row>
    <row r="50" spans="1:29" ht="15" customHeight="1">
      <c r="A50" s="43"/>
      <c r="I50" s="15"/>
      <c r="J50" s="15"/>
      <c r="K50" s="15"/>
      <c r="Q50" s="38"/>
      <c r="R50" s="38"/>
      <c r="S50" s="38"/>
      <c r="T50" s="38"/>
      <c r="U50" s="38"/>
      <c r="AC50" s="28" t="s">
        <v>141</v>
      </c>
    </row>
    <row r="51" spans="1:21" ht="15" customHeight="1">
      <c r="A51" s="38"/>
      <c r="I51" s="15"/>
      <c r="J51" s="15"/>
      <c r="K51" s="15"/>
      <c r="P51" s="11"/>
      <c r="Q51" s="38"/>
      <c r="R51" s="38"/>
      <c r="S51" s="38"/>
      <c r="T51" s="38"/>
      <c r="U51" s="38"/>
    </row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</sheetData>
  <sheetProtection/>
  <mergeCells count="68">
    <mergeCell ref="P3:AA3"/>
    <mergeCell ref="S24:T24"/>
    <mergeCell ref="S25:T25"/>
    <mergeCell ref="R31:S31"/>
    <mergeCell ref="Y5:AA5"/>
    <mergeCell ref="R9:T9"/>
    <mergeCell ref="Q14:T14"/>
    <mergeCell ref="R11:T11"/>
    <mergeCell ref="R12:T12"/>
    <mergeCell ref="A2:N2"/>
    <mergeCell ref="P2:AA2"/>
    <mergeCell ref="A3:N3"/>
    <mergeCell ref="A5:E6"/>
    <mergeCell ref="F5:F6"/>
    <mergeCell ref="G5:G6"/>
    <mergeCell ref="H5:H6"/>
    <mergeCell ref="I5:K5"/>
    <mergeCell ref="L5:N5"/>
    <mergeCell ref="P5:T6"/>
    <mergeCell ref="AN5:AN6"/>
    <mergeCell ref="AO5:AO6"/>
    <mergeCell ref="U5:U6"/>
    <mergeCell ref="V5:V6"/>
    <mergeCell ref="W5:W6"/>
    <mergeCell ref="X5:X6"/>
    <mergeCell ref="AB5:AD5"/>
    <mergeCell ref="B7:E7"/>
    <mergeCell ref="Q7:T7"/>
    <mergeCell ref="C8:E8"/>
    <mergeCell ref="R8:T8"/>
    <mergeCell ref="R10:T10"/>
    <mergeCell ref="Q23:T23"/>
    <mergeCell ref="C42:E42"/>
    <mergeCell ref="B43:E43"/>
    <mergeCell ref="C26:E26"/>
    <mergeCell ref="B22:E22"/>
    <mergeCell ref="D10:E10"/>
    <mergeCell ref="C9:E9"/>
    <mergeCell ref="D37:E37"/>
    <mergeCell ref="P34:X34"/>
    <mergeCell ref="Q27:T27"/>
    <mergeCell ref="D47:E47"/>
    <mergeCell ref="B44:E44"/>
    <mergeCell ref="D38:E38"/>
    <mergeCell ref="B39:E39"/>
    <mergeCell ref="D32:E32"/>
    <mergeCell ref="B45:E45"/>
    <mergeCell ref="A46:H46"/>
    <mergeCell ref="D13:E13"/>
    <mergeCell ref="D11:E11"/>
    <mergeCell ref="D12:E12"/>
    <mergeCell ref="R33:S33"/>
    <mergeCell ref="C40:E40"/>
    <mergeCell ref="C41:E41"/>
    <mergeCell ref="C36:E36"/>
    <mergeCell ref="B27:E27"/>
    <mergeCell ref="C28:E28"/>
    <mergeCell ref="D29:E29"/>
    <mergeCell ref="C23:E23"/>
    <mergeCell ref="C24:E24"/>
    <mergeCell ref="C25:E25"/>
    <mergeCell ref="R32:S32"/>
    <mergeCell ref="L4:N4"/>
    <mergeCell ref="C21:E21"/>
    <mergeCell ref="D16:E16"/>
    <mergeCell ref="C18:E18"/>
    <mergeCell ref="D19:E19"/>
    <mergeCell ref="D20:E2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2013-06-10T00:41:55Z</cp:lastPrinted>
  <dcterms:created xsi:type="dcterms:W3CDTF">1998-01-17T13:21:18Z</dcterms:created>
  <dcterms:modified xsi:type="dcterms:W3CDTF">2013-06-10T00:42:01Z</dcterms:modified>
  <cp:category/>
  <cp:version/>
  <cp:contentType/>
  <cp:contentStatus/>
</cp:coreProperties>
</file>