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3"/>
  </bookViews>
  <sheets>
    <sheet name="186" sheetId="1" r:id="rId1"/>
    <sheet name="188" sheetId="2" r:id="rId2"/>
    <sheet name="190" sheetId="3" r:id="rId3"/>
    <sheet name="192" sheetId="4" r:id="rId4"/>
  </sheets>
  <definedNames>
    <definedName name="_xlnm.Print_Area" localSheetId="0">'186'!$A$1:$AH$44</definedName>
    <definedName name="_xlnm.Print_Area" localSheetId="1">'188'!$A$1:$AB$41</definedName>
    <definedName name="_xlnm.Print_Area" localSheetId="2">'190'!$A$1:$AC$49</definedName>
    <definedName name="_xlnm.Print_Area" localSheetId="3">'192'!$A$1:$Z$44</definedName>
  </definedNames>
  <calcPr fullCalcOnLoad="1"/>
</workbook>
</file>

<file path=xl/sharedStrings.xml><?xml version="1.0" encoding="utf-8"?>
<sst xmlns="http://schemas.openxmlformats.org/spreadsheetml/2006/main" count="683" uniqueCount="315">
  <si>
    <t>（単位：百万円）</t>
  </si>
  <si>
    <t>項　　　　　　　　　目</t>
  </si>
  <si>
    <t>平 成 元 年 度</t>
  </si>
  <si>
    <t>２　年　度</t>
  </si>
  <si>
    <t>１</t>
  </si>
  <si>
    <t>雇用者所得（県内活動による）</t>
  </si>
  <si>
    <t>２</t>
  </si>
  <si>
    <t>営　　業　　余　　剰</t>
  </si>
  <si>
    <t>３</t>
  </si>
  <si>
    <t>固　 定  資  本  減  耗</t>
  </si>
  <si>
    <t>４</t>
  </si>
  <si>
    <t>間        接        税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</si>
  <si>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</si>
  <si>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</si>
  <si>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</si>
  <si>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</si>
  <si>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</si>
  <si>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</si>
  <si>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</si>
  <si>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</si>
  <si>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</si>
  <si>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</si>
  <si>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</si>
  <si>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</si>
  <si>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</si>
  <si>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</si>
  <si>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</si>
  <si>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</si>
  <si>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>県内総支出（市場価格表示）</t>
  </si>
  <si>
    <t>58年度</t>
  </si>
  <si>
    <t>59年度</t>
  </si>
  <si>
    <t>60年度</t>
  </si>
  <si>
    <t>61年度</t>
  </si>
  <si>
    <t>62年度</t>
  </si>
  <si>
    <t>63年度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</si>
  <si>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</si>
  <si>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</si>
  <si>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</si>
  <si>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</si>
  <si>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</si>
  <si>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</si>
  <si>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</si>
  <si>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</si>
  <si>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３　年　度</t>
  </si>
  <si>
    <t>４　年　度</t>
  </si>
  <si>
    <t>５　年　度</t>
  </si>
  <si>
    <t>６　年　度</t>
  </si>
  <si>
    <t>７　年　度</t>
  </si>
  <si>
    <t>８　年　度</t>
  </si>
  <si>
    <t>９　年　度</t>
  </si>
  <si>
    <t>項      　　　        目</t>
  </si>
  <si>
    <t>対　　　　　　前　　　　　　年　　　　　　度　　　　　　増　　　　　　加　　　　　　率　　　　　（％）</t>
  </si>
  <si>
    <t>９年度</t>
  </si>
  <si>
    <t>在庫品増加</t>
  </si>
  <si>
    <t>…</t>
  </si>
  <si>
    <t>９９　　県　　　内　　　総　　　生　　　産　　　と　　　総　　　支　　　出　　　勘　　　定</t>
  </si>
  <si>
    <t>構　　　　　　　　　　　　　成　　　　　　　　　　　　　比　　　　（％）</t>
  </si>
  <si>
    <r>
      <t>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</si>
  <si>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　年　度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</si>
  <si>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</si>
  <si>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r>
      <t>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 年　度</t>
    </r>
  </si>
  <si>
    <r>
      <t>6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　度</t>
    </r>
  </si>
  <si>
    <r>
      <t>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</si>
  <si>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</si>
  <si>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r>
      <t>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</si>
  <si>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</si>
  <si>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資料　石川県統計課「石川県県民経済計算」</t>
  </si>
  <si>
    <t>…</t>
  </si>
  <si>
    <t>１６　　県　　　　　　　民　　　　　　　経　　　　　　済　　　　　　　計　　　　　　　算</t>
  </si>
  <si>
    <r>
      <t>1</t>
    </r>
    <r>
      <rPr>
        <sz val="12"/>
        <rFont val="ＭＳ 明朝"/>
        <family val="1"/>
      </rPr>
      <t>86  県民経済計算</t>
    </r>
  </si>
  <si>
    <r>
      <t>県民経済計算　1</t>
    </r>
    <r>
      <rPr>
        <sz val="12"/>
        <rFont val="ＭＳ 明朝"/>
        <family val="1"/>
      </rPr>
      <t>87</t>
    </r>
  </si>
  <si>
    <t>合　　　　　　　　計</t>
  </si>
  <si>
    <t>（控除）　帰　属　利　子</t>
  </si>
  <si>
    <t>（控除）　そ　　の　　他</t>
  </si>
  <si>
    <t>輸入税</t>
  </si>
  <si>
    <t>第３次産業</t>
  </si>
  <si>
    <t>第２次産業</t>
  </si>
  <si>
    <t>第１次産業</t>
  </si>
  <si>
    <t>(参　　　考)</t>
  </si>
  <si>
    <t>合計（４＋５－６－７）</t>
  </si>
  <si>
    <t>（控除）帰属利子</t>
  </si>
  <si>
    <t>（控除）その他</t>
  </si>
  <si>
    <t>小計（１＋２＋３）</t>
  </si>
  <si>
    <t>サービス業</t>
  </si>
  <si>
    <t>(1)</t>
  </si>
  <si>
    <t>対家計民間非営利サービス生産者</t>
  </si>
  <si>
    <t>公務</t>
  </si>
  <si>
    <t>(3)</t>
  </si>
  <si>
    <t>(2)</t>
  </si>
  <si>
    <t>電気・ガス・水道業</t>
  </si>
  <si>
    <t>政府サービス生産者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</si>
  <si>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</si>
  <si>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運輸・通信業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</si>
  <si>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</si>
  <si>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</si>
  <si>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</si>
  <si>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金融・保険業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</si>
  <si>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</si>
  <si>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</si>
  <si>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</si>
  <si>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</si>
  <si>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</si>
  <si>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</si>
  <si>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</si>
  <si>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</si>
  <si>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</si>
  <si>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</si>
  <si>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水産業</t>
  </si>
  <si>
    <t>③</t>
  </si>
  <si>
    <t>林業</t>
  </si>
  <si>
    <t>②</t>
  </si>
  <si>
    <t>農業</t>
  </si>
  <si>
    <t>①</t>
  </si>
  <si>
    <t>農林水産業</t>
  </si>
  <si>
    <r>
      <t>(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)</t>
    </r>
  </si>
  <si>
    <t>産          　　　　  業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</si>
  <si>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</si>
  <si>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８年度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</si>
  <si>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</si>
  <si>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９年度</t>
  </si>
  <si>
    <t>構  　　成　　  比</t>
  </si>
  <si>
    <t>対 前 年 度 増 加 率</t>
  </si>
  <si>
    <t>平成８年度</t>
  </si>
  <si>
    <t>項　　　　　　　　　　目</t>
  </si>
  <si>
    <t>（単位：百万円、％）</t>
  </si>
  <si>
    <t>実　数</t>
  </si>
  <si>
    <t>１００　　経　　済　　活　　動　　別　　県　　内　　総　　生　　産</t>
  </si>
  <si>
    <t>188  県民経済計算</t>
  </si>
  <si>
    <t>合　　　　　　　　計</t>
  </si>
  <si>
    <t>（控除）　帰　属　利　子</t>
  </si>
  <si>
    <t>―</t>
  </si>
  <si>
    <t>（控除）　そ　　の　　他</t>
  </si>
  <si>
    <t>輸入税</t>
  </si>
  <si>
    <t>第３次産業</t>
  </si>
  <si>
    <t>第２次産業</t>
  </si>
  <si>
    <t>第１次産業</t>
  </si>
  <si>
    <t>合計（４＋５－６－７）</t>
  </si>
  <si>
    <t>（控除）帰属利子</t>
  </si>
  <si>
    <t>―</t>
  </si>
  <si>
    <t>（控除）その他</t>
  </si>
  <si>
    <t>小計（１＋２＋３）</t>
  </si>
  <si>
    <t>サービス業</t>
  </si>
  <si>
    <t>公務</t>
  </si>
  <si>
    <t>電気・ガス・水道業</t>
  </si>
  <si>
    <t>政府サービス生産者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</si>
  <si>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</si>
  <si>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運輸・通信業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</si>
  <si>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</si>
  <si>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</si>
  <si>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</si>
  <si>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金融・保険業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</si>
  <si>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</si>
  <si>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</si>
  <si>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</si>
  <si>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</si>
  <si>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</si>
  <si>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</si>
  <si>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</si>
  <si>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</si>
  <si>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</si>
  <si>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</si>
  <si>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水産業</t>
  </si>
  <si>
    <t>③</t>
  </si>
  <si>
    <t>林業</t>
  </si>
  <si>
    <t>②</t>
  </si>
  <si>
    <t>農業</t>
  </si>
  <si>
    <t>①</t>
  </si>
  <si>
    <t>(1)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</si>
  <si>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</si>
  <si>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９年度</t>
  </si>
  <si>
    <t>９年度</t>
  </si>
  <si>
    <t>８年度</t>
  </si>
  <si>
    <t>構　　　成　　　比</t>
  </si>
  <si>
    <t>対 前 年 度 増 加 率</t>
  </si>
  <si>
    <t>平成８年度</t>
  </si>
  <si>
    <t>項　　　　　　　　　　目</t>
  </si>
  <si>
    <t>（単位：百万円、％）</t>
  </si>
  <si>
    <t>１０１　　経　　済　　活　　動　　別　　県　　内　　純　　生　　産</t>
  </si>
  <si>
    <t>県民経済計算　189</t>
  </si>
  <si>
    <t>190  県民経済計算</t>
  </si>
  <si>
    <t>　２　企業所得＝営業余剰＋財産所得の受取－財産所得の支払</t>
  </si>
  <si>
    <t>注１　県民所得は通常４の額をいう。</t>
  </si>
  <si>
    <t>(参考)民間法人企業所得(配当受払前)</t>
  </si>
  <si>
    <t>家計（個人企業を含む）</t>
  </si>
  <si>
    <t>(4)</t>
  </si>
  <si>
    <t>対家計民間非営利団体</t>
  </si>
  <si>
    <t>一　般　政　府</t>
  </si>
  <si>
    <t>非金融法人企業および金融機関</t>
  </si>
  <si>
    <t>県民可処分所得（６+７）</t>
  </si>
  <si>
    <t>その他の経常移転（純）</t>
  </si>
  <si>
    <t>間接税（控除）補助金</t>
  </si>
  <si>
    <t>県民所得（１＋２＋３）</t>
  </si>
  <si>
    <t>持　　　家</t>
  </si>
  <si>
    <t>c</t>
  </si>
  <si>
    <t>その他の産業(非農林水･非金融)</t>
  </si>
  <si>
    <t>b</t>
  </si>
  <si>
    <t>農林水産業</t>
  </si>
  <si>
    <t>a</t>
  </si>
  <si>
    <t>個　人　企　業</t>
  </si>
  <si>
    <t>公　的　企　業</t>
  </si>
  <si>
    <t>民間法人企業</t>
  </si>
  <si>
    <t>企業所得（配当受払後）</t>
  </si>
  <si>
    <t>賃貸料（受取）</t>
  </si>
  <si>
    <t>③</t>
  </si>
  <si>
    <t>配    当（受取）</t>
  </si>
  <si>
    <t>②</t>
  </si>
  <si>
    <t>b 支                   払</t>
  </si>
  <si>
    <t>a 受                   取</t>
  </si>
  <si>
    <t>利子</t>
  </si>
  <si>
    <t>①</t>
  </si>
  <si>
    <t>家　　　　計</t>
  </si>
  <si>
    <t>支　　　払</t>
  </si>
  <si>
    <t>受　　　取</t>
  </si>
  <si>
    <t>財産所得（非企業部門）</t>
  </si>
  <si>
    <t>その他の雇主負担</t>
  </si>
  <si>
    <t>社会保障雇主負担</t>
  </si>
  <si>
    <t>賃　金 ・ 俸　給</t>
  </si>
  <si>
    <t>雇　用　者　所　得</t>
  </si>
  <si>
    <t>10年度</t>
  </si>
  <si>
    <t>構　　  　成　  　　比</t>
  </si>
  <si>
    <t>項　　　　　　　　　　　目</t>
  </si>
  <si>
    <t>１０２　県　民　所　得　及　び　県　民　可　処　分　所　得　の　分　配</t>
  </si>
  <si>
    <t>県民所得(市場価格表示)(４＋５)</t>
  </si>
  <si>
    <t>県民総支出（市場価格）(Ａ+５)</t>
  </si>
  <si>
    <t>Ｂ</t>
  </si>
  <si>
    <t>県外からの要素所得（純）</t>
  </si>
  <si>
    <t>５</t>
  </si>
  <si>
    <t>県内総支出（市場価格）（1+2+3+4）</t>
  </si>
  <si>
    <t>Ａ</t>
  </si>
  <si>
    <t>統計上の不突合</t>
  </si>
  <si>
    <t>(控除)財貨・サービスの移入</t>
  </si>
  <si>
    <t>(特掲)財貨･ｻｰﾋﾞｽの移出入･統計上の不突合</t>
  </si>
  <si>
    <t>公的企業</t>
  </si>
  <si>
    <t>ｂ</t>
  </si>
  <si>
    <t>民間企業</t>
  </si>
  <si>
    <t>ａ</t>
  </si>
  <si>
    <t>在庫品増加</t>
  </si>
  <si>
    <t>一般政府</t>
  </si>
  <si>
    <t>(ｃ）</t>
  </si>
  <si>
    <t>企業設備</t>
  </si>
  <si>
    <t>(ｂ）</t>
  </si>
  <si>
    <t>住    宅</t>
  </si>
  <si>
    <t>(ａ）</t>
  </si>
  <si>
    <t>公    的</t>
  </si>
  <si>
    <t>民    間</t>
  </si>
  <si>
    <t>総固定資本形成</t>
  </si>
  <si>
    <t>県内総資本形成</t>
  </si>
  <si>
    <t>市 町 村</t>
  </si>
  <si>
    <t>県</t>
  </si>
  <si>
    <t>国出先機関</t>
  </si>
  <si>
    <t>政府最終消費支出</t>
  </si>
  <si>
    <t>対家計民間非営利団体最終消費支出</t>
  </si>
  <si>
    <t>その他の消費支出</t>
  </si>
  <si>
    <t>ｊ</t>
  </si>
  <si>
    <t>教養娯楽</t>
  </si>
  <si>
    <t>ｉ</t>
  </si>
  <si>
    <t>教　　　育</t>
  </si>
  <si>
    <t>ｈ</t>
  </si>
  <si>
    <t>交通・通信</t>
  </si>
  <si>
    <t>ｇ</t>
  </si>
  <si>
    <t>保健医療</t>
  </si>
  <si>
    <t>ｆ</t>
  </si>
  <si>
    <t>被服及び履物</t>
  </si>
  <si>
    <t>ｅ</t>
  </si>
  <si>
    <t>家具・家事用品</t>
  </si>
  <si>
    <t>ｄ</t>
  </si>
  <si>
    <t>光熱・水道</t>
  </si>
  <si>
    <t>ｃ</t>
  </si>
  <si>
    <t>住居</t>
  </si>
  <si>
    <t>食料</t>
  </si>
  <si>
    <t>家計最終消費支出</t>
  </si>
  <si>
    <t>民間最終消費支出</t>
  </si>
  <si>
    <t>（１）　　県　　民　　総　　支　　出　（名　　目）</t>
  </si>
  <si>
    <t>県民経済計算　191</t>
  </si>
  <si>
    <t>192  県民経済計算</t>
  </si>
  <si>
    <r>
      <t>（２） 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出（実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質）（平成２暦年価格評価）</t>
    </r>
  </si>
  <si>
    <t>１０３　　　県　　　　　民　　　　　総　　　　　支　　　　　出</t>
  </si>
  <si>
    <t>１０３　　県　　　　　民　　　　　総　　　　　支　　　　　出（つづき）</t>
  </si>
  <si>
    <t>％</t>
  </si>
  <si>
    <t>消費者物価指数対前年度増加率（金沢市)</t>
  </si>
  <si>
    <t>(6)</t>
  </si>
  <si>
    <t>賃金指数対前年度増加率</t>
  </si>
  <si>
    <t>(5)</t>
  </si>
  <si>
    <t>鉱工業生産指数対前年度増加率</t>
  </si>
  <si>
    <t>k㎡</t>
  </si>
  <si>
    <t>総　　面　　積</t>
  </si>
  <si>
    <t>世帯</t>
  </si>
  <si>
    <t>世　　帯　　数</t>
  </si>
  <si>
    <t>人</t>
  </si>
  <si>
    <t>総　　人　　口</t>
  </si>
  <si>
    <t>人　口・面　積・そ　の　他</t>
  </si>
  <si>
    <t>千円</t>
  </si>
  <si>
    <t>名 目 県 内 純 生 産（１k㎡ 当 た り）</t>
  </si>
  <si>
    <t>円</t>
  </si>
  <si>
    <t>名 目 県 内 純 生 産（就業者1人当たり）</t>
  </si>
  <si>
    <t>１　人　当　た　り　生　産　水　準</t>
  </si>
  <si>
    <t>個　　人　　所　　得（　　　〃　　　）</t>
  </si>
  <si>
    <t>家　　計　　所　　得（県民１人当たり）</t>
  </si>
  <si>
    <t>　　　　　〃　　 （農林水産業を除く）</t>
  </si>
  <si>
    <t>雇　用　者　所　得（雇用者１人当たり）</t>
  </si>
  <si>
    <t>民 間 最 終 消 費 支 出(　　〃　　 )</t>
  </si>
  <si>
    <t>県 民 可 処 分 所 得(　　　〃　　　)</t>
  </si>
  <si>
    <t>県 民 所 得（分配）（県民１人当たり）</t>
  </si>
  <si>
    <t>１人当たり所得水準に関するもの</t>
  </si>
  <si>
    <r>
      <t xml:space="preserve">県　民　所　得（分配）　　    </t>
    </r>
    <r>
      <rPr>
        <sz val="12"/>
        <rFont val="ＭＳ 明朝"/>
        <family val="1"/>
      </rPr>
      <t>〃</t>
    </r>
  </si>
  <si>
    <t>実質県内総生産（＝支出）　　　〃</t>
  </si>
  <si>
    <t>名目県内総生産（＝支出）　　  〃</t>
  </si>
  <si>
    <t>実質県民総生産（＝支出）　    〃</t>
  </si>
  <si>
    <t>名目県民総生産（＝支出）対前年度増加率</t>
  </si>
  <si>
    <t>経　済　成　長　に　関　す　る　も　の</t>
  </si>
  <si>
    <t>対前年度増加率 （％）</t>
  </si>
  <si>
    <t>単位</t>
  </si>
  <si>
    <t>項　　　　　　　　　　　目</t>
  </si>
  <si>
    <t>１０４　　　　関　　　　　　連　　　　　　指　　　　　　標</t>
  </si>
  <si>
    <t>県民経済計算　193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</si>
</sst>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.0;&quot;△ &quot;#,##0.0"/>
    <numFmt numFmtId="182" formatCode="#,##0;&quot;△ &quot;#,##0"/>
    <numFmt numFmtId="183" formatCode="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9" fillId="0" borderId="19" xfId="0" applyNumberFormat="1" applyFont="1" applyFill="1" applyBorder="1" applyAlignment="1" applyProtection="1">
      <alignment horizontal="right" vertical="center"/>
      <protection/>
    </xf>
    <xf numFmtId="38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9" fillId="0" borderId="14" xfId="0" applyNumberFormat="1" applyFont="1" applyFill="1" applyBorder="1" applyAlignment="1" applyProtection="1">
      <alignment horizontal="right" vertical="center"/>
      <protection/>
    </xf>
    <xf numFmtId="38" fontId="9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9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9" fillId="0" borderId="17" xfId="48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81" fontId="9" fillId="0" borderId="14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vertical="center"/>
    </xf>
    <xf numFmtId="182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9" fillId="0" borderId="18" xfId="0" applyNumberFormat="1" applyFont="1" applyFill="1" applyBorder="1" applyAlignment="1">
      <alignment vertical="center"/>
    </xf>
    <xf numFmtId="181" fontId="9" fillId="0" borderId="18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178" fontId="7" fillId="0" borderId="14" xfId="0" applyNumberFormat="1" applyFont="1" applyFill="1" applyBorder="1" applyAlignment="1" applyProtection="1">
      <alignment horizontal="right" vertical="center"/>
      <protection/>
    </xf>
    <xf numFmtId="178" fontId="7" fillId="0" borderId="14" xfId="0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distributed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0" fillId="0" borderId="12" xfId="0" applyFont="1" applyFill="1" applyBorder="1" applyAlignment="1" applyProtection="1">
      <alignment horizontal="distributed" vertical="center"/>
      <protection/>
    </xf>
    <xf numFmtId="0" fontId="32" fillId="0" borderId="12" xfId="0" applyFont="1" applyFill="1" applyBorder="1" applyAlignment="1" applyProtection="1">
      <alignment horizontal="distributed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centerContinuous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4" fillId="0" borderId="12" xfId="0" applyFont="1" applyFill="1" applyBorder="1" applyAlignment="1" applyProtection="1">
      <alignment horizontal="distributed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/>
    </xf>
    <xf numFmtId="0" fontId="35" fillId="0" borderId="14" xfId="0" applyFont="1" applyFill="1" applyBorder="1" applyAlignment="1" applyProtection="1">
      <alignment horizontal="distributed" vertical="center"/>
      <protection/>
    </xf>
    <xf numFmtId="0" fontId="35" fillId="0" borderId="13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8" xfId="0" applyNumberFormat="1" applyFont="1" applyFill="1" applyBorder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horizontal="distributed" vertical="center"/>
      <protection/>
    </xf>
    <xf numFmtId="0" fontId="34" fillId="0" borderId="14" xfId="0" applyFont="1" applyFill="1" applyBorder="1" applyAlignment="1" applyProtection="1">
      <alignment horizontal="distributed" vertical="center"/>
      <protection/>
    </xf>
    <xf numFmtId="0" fontId="34" fillId="0" borderId="14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 quotePrefix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0" borderId="12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 quotePrefix="1">
      <alignment horizontal="center" vertical="center"/>
      <protection/>
    </xf>
    <xf numFmtId="38" fontId="7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vertical="center"/>
      <protection/>
    </xf>
    <xf numFmtId="0" fontId="0" fillId="0" borderId="14" xfId="0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0" fontId="38" fillId="0" borderId="3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L267"/>
  <sheetViews>
    <sheetView showGridLines="0" defaultGridColor="0" zoomScale="75" zoomScaleNormal="75" zoomScalePageLayoutView="0" colorId="22" workbookViewId="0" topLeftCell="A1">
      <selection activeCell="A7" sqref="A7:B8"/>
    </sheetView>
  </sheetViews>
  <sheetFormatPr defaultColWidth="10.59765625" defaultRowHeight="25.5" customHeight="1"/>
  <cols>
    <col min="1" max="1" width="2.59765625" style="10" customWidth="1"/>
    <col min="2" max="2" width="27.59765625" style="10" customWidth="1"/>
    <col min="3" max="3" width="2.69921875" style="10" customWidth="1"/>
    <col min="4" max="4" width="10.59765625" style="10" customWidth="1"/>
    <col min="5" max="8" width="6.59765625" style="10" customWidth="1"/>
    <col min="9" max="9" width="7.59765625" style="10" customWidth="1"/>
    <col min="10" max="10" width="8.19921875" style="10" customWidth="1"/>
    <col min="11" max="11" width="7.59765625" style="10" customWidth="1"/>
    <col min="12" max="12" width="6.59765625" style="10" customWidth="1"/>
    <col min="13" max="15" width="7.59765625" style="10" customWidth="1"/>
    <col min="16" max="17" width="6.59765625" style="10" customWidth="1"/>
    <col min="18" max="18" width="7.59765625" style="10" customWidth="1"/>
    <col min="19" max="34" width="7.8984375" style="10" customWidth="1"/>
    <col min="35" max="16384" width="10.59765625" style="10" customWidth="1"/>
  </cols>
  <sheetData>
    <row r="1" spans="1:34" ht="25.5" customHeight="1">
      <c r="A1" s="80" t="s">
        <v>69</v>
      </c>
      <c r="AH1" s="81" t="s">
        <v>70</v>
      </c>
    </row>
    <row r="3" spans="7:26" ht="25.5" customHeight="1">
      <c r="G3" s="75" t="s">
        <v>68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7:26" ht="25.5" customHeight="1"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194" s="4" customFormat="1" ht="25.5" customHeight="1">
      <c r="A5" s="64" t="s">
        <v>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2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35" s="1" customFormat="1" ht="25.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 t="s">
        <v>0</v>
      </c>
      <c r="AI6" s="5"/>
    </row>
    <row r="7" spans="1:194" s="6" customFormat="1" ht="25.5" customHeight="1">
      <c r="A7" s="65" t="s">
        <v>1</v>
      </c>
      <c r="B7" s="48"/>
      <c r="C7" s="47" t="s">
        <v>57</v>
      </c>
      <c r="D7" s="48"/>
      <c r="E7" s="67" t="s">
        <v>58</v>
      </c>
      <c r="F7" s="67"/>
      <c r="G7" s="47" t="s">
        <v>59</v>
      </c>
      <c r="H7" s="48"/>
      <c r="I7" s="47" t="s">
        <v>60</v>
      </c>
      <c r="J7" s="48"/>
      <c r="K7" s="47" t="s">
        <v>61</v>
      </c>
      <c r="L7" s="48"/>
      <c r="M7" s="47" t="s">
        <v>62</v>
      </c>
      <c r="N7" s="48"/>
      <c r="O7" s="47" t="s">
        <v>2</v>
      </c>
      <c r="P7" s="48"/>
      <c r="Q7" s="47" t="s">
        <v>3</v>
      </c>
      <c r="R7" s="48"/>
      <c r="S7" s="47" t="s">
        <v>43</v>
      </c>
      <c r="T7" s="48"/>
      <c r="U7" s="47" t="s">
        <v>44</v>
      </c>
      <c r="V7" s="48"/>
      <c r="W7" s="47" t="s">
        <v>45</v>
      </c>
      <c r="X7" s="48"/>
      <c r="Y7" s="47" t="s">
        <v>46</v>
      </c>
      <c r="Z7" s="48"/>
      <c r="AA7" s="47" t="s">
        <v>47</v>
      </c>
      <c r="AB7" s="48"/>
      <c r="AC7" s="47" t="s">
        <v>48</v>
      </c>
      <c r="AD7" s="48"/>
      <c r="AE7" s="69" t="s">
        <v>49</v>
      </c>
      <c r="AF7" s="70"/>
      <c r="AG7" s="69" t="s">
        <v>63</v>
      </c>
      <c r="AH7" s="70"/>
      <c r="AI7" s="5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25.5" customHeight="1">
      <c r="A8" s="66"/>
      <c r="B8" s="50"/>
      <c r="C8" s="49"/>
      <c r="D8" s="50"/>
      <c r="E8" s="68"/>
      <c r="F8" s="68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49"/>
      <c r="V8" s="50"/>
      <c r="W8" s="49"/>
      <c r="X8" s="50"/>
      <c r="Y8" s="49"/>
      <c r="Z8" s="50"/>
      <c r="AA8" s="49"/>
      <c r="AB8" s="50"/>
      <c r="AC8" s="49"/>
      <c r="AD8" s="50"/>
      <c r="AE8" s="71"/>
      <c r="AF8" s="72"/>
      <c r="AG8" s="71"/>
      <c r="AH8" s="72"/>
      <c r="AI8" s="5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25.5" customHeight="1">
      <c r="A9" s="6" t="s">
        <v>4</v>
      </c>
      <c r="B9" s="14" t="s">
        <v>5</v>
      </c>
      <c r="C9" s="76">
        <v>1453896</v>
      </c>
      <c r="D9" s="77"/>
      <c r="E9" s="44">
        <v>1528570</v>
      </c>
      <c r="F9" s="44"/>
      <c r="G9" s="44">
        <v>1597404</v>
      </c>
      <c r="H9" s="44"/>
      <c r="I9" s="44">
        <v>1658735</v>
      </c>
      <c r="J9" s="44"/>
      <c r="K9" s="44">
        <v>1746679</v>
      </c>
      <c r="L9" s="44"/>
      <c r="M9" s="44">
        <v>1836347</v>
      </c>
      <c r="N9" s="44"/>
      <c r="O9" s="44">
        <v>1933879</v>
      </c>
      <c r="P9" s="44"/>
      <c r="Q9" s="44">
        <v>2095752</v>
      </c>
      <c r="R9" s="44"/>
      <c r="S9" s="44">
        <v>2252029</v>
      </c>
      <c r="T9" s="44"/>
      <c r="U9" s="44">
        <v>2323441</v>
      </c>
      <c r="V9" s="44"/>
      <c r="W9" s="44">
        <v>2418777</v>
      </c>
      <c r="X9" s="44"/>
      <c r="Y9" s="44">
        <v>2504779</v>
      </c>
      <c r="Z9" s="44"/>
      <c r="AA9" s="44">
        <v>2573215</v>
      </c>
      <c r="AB9" s="44"/>
      <c r="AC9" s="44">
        <v>2643781</v>
      </c>
      <c r="AD9" s="44"/>
      <c r="AE9" s="44">
        <v>2672132</v>
      </c>
      <c r="AF9" s="44"/>
      <c r="AG9" s="44">
        <v>2656576</v>
      </c>
      <c r="AH9" s="44"/>
      <c r="AI9" s="5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25.5" customHeight="1">
      <c r="A10" s="6" t="s">
        <v>6</v>
      </c>
      <c r="B10" s="15" t="s">
        <v>7</v>
      </c>
      <c r="C10" s="79">
        <v>620735</v>
      </c>
      <c r="D10" s="44"/>
      <c r="E10" s="44">
        <v>653824</v>
      </c>
      <c r="F10" s="44"/>
      <c r="G10" s="44">
        <v>760383</v>
      </c>
      <c r="H10" s="44"/>
      <c r="I10" s="44">
        <v>787468</v>
      </c>
      <c r="J10" s="44"/>
      <c r="K10" s="44">
        <v>867892</v>
      </c>
      <c r="L10" s="44"/>
      <c r="M10" s="44">
        <v>1035205</v>
      </c>
      <c r="N10" s="44"/>
      <c r="O10" s="44">
        <v>1077927</v>
      </c>
      <c r="P10" s="44"/>
      <c r="Q10" s="44">
        <v>1142796</v>
      </c>
      <c r="R10" s="44"/>
      <c r="S10" s="44">
        <v>1102470</v>
      </c>
      <c r="T10" s="44"/>
      <c r="U10" s="44">
        <v>1010906</v>
      </c>
      <c r="V10" s="44"/>
      <c r="W10" s="44">
        <v>978641</v>
      </c>
      <c r="X10" s="44"/>
      <c r="Y10" s="44">
        <v>868232</v>
      </c>
      <c r="Z10" s="44"/>
      <c r="AA10" s="44">
        <v>924374</v>
      </c>
      <c r="AB10" s="44"/>
      <c r="AC10" s="44">
        <v>988069</v>
      </c>
      <c r="AD10" s="44"/>
      <c r="AE10" s="44">
        <v>888975</v>
      </c>
      <c r="AF10" s="44"/>
      <c r="AG10" s="44">
        <v>850035</v>
      </c>
      <c r="AH10" s="44"/>
      <c r="AI10" s="5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35" s="1" customFormat="1" ht="25.5" customHeight="1">
      <c r="A11" s="6" t="s">
        <v>8</v>
      </c>
      <c r="B11" s="15" t="s">
        <v>9</v>
      </c>
      <c r="C11" s="79">
        <v>312659</v>
      </c>
      <c r="D11" s="44"/>
      <c r="E11" s="44">
        <v>334879</v>
      </c>
      <c r="F11" s="44"/>
      <c r="G11" s="44">
        <v>352980</v>
      </c>
      <c r="H11" s="44"/>
      <c r="I11" s="44">
        <v>357339</v>
      </c>
      <c r="J11" s="44"/>
      <c r="K11" s="44">
        <v>401494</v>
      </c>
      <c r="L11" s="44"/>
      <c r="M11" s="44">
        <v>438738</v>
      </c>
      <c r="N11" s="44"/>
      <c r="O11" s="44">
        <v>470902</v>
      </c>
      <c r="P11" s="44"/>
      <c r="Q11" s="44">
        <v>504933</v>
      </c>
      <c r="R11" s="44"/>
      <c r="S11" s="44">
        <v>543947</v>
      </c>
      <c r="T11" s="44"/>
      <c r="U11" s="44">
        <v>578067</v>
      </c>
      <c r="V11" s="44"/>
      <c r="W11" s="44">
        <v>618985</v>
      </c>
      <c r="X11" s="44"/>
      <c r="Y11" s="44">
        <v>645324</v>
      </c>
      <c r="Z11" s="44"/>
      <c r="AA11" s="44">
        <v>657210</v>
      </c>
      <c r="AB11" s="44"/>
      <c r="AC11" s="44">
        <v>680093</v>
      </c>
      <c r="AD11" s="44"/>
      <c r="AE11" s="44">
        <v>677061</v>
      </c>
      <c r="AF11" s="44"/>
      <c r="AG11" s="44">
        <v>680693</v>
      </c>
      <c r="AH11" s="44"/>
      <c r="AI11" s="5"/>
    </row>
    <row r="12" spans="1:35" s="1" customFormat="1" ht="25.5" customHeight="1">
      <c r="A12" s="6" t="s">
        <v>10</v>
      </c>
      <c r="B12" s="15" t="s">
        <v>11</v>
      </c>
      <c r="C12" s="79">
        <v>165989</v>
      </c>
      <c r="D12" s="44"/>
      <c r="E12" s="44">
        <v>172582</v>
      </c>
      <c r="F12" s="44"/>
      <c r="G12" s="44">
        <v>182416</v>
      </c>
      <c r="H12" s="44"/>
      <c r="I12" s="44">
        <v>167220</v>
      </c>
      <c r="J12" s="44"/>
      <c r="K12" s="44">
        <v>179915</v>
      </c>
      <c r="L12" s="44"/>
      <c r="M12" s="44">
        <v>196641</v>
      </c>
      <c r="N12" s="44"/>
      <c r="O12" s="44">
        <v>236463</v>
      </c>
      <c r="P12" s="44"/>
      <c r="Q12" s="44">
        <v>271353</v>
      </c>
      <c r="R12" s="44"/>
      <c r="S12" s="44">
        <v>290084</v>
      </c>
      <c r="T12" s="44"/>
      <c r="U12" s="44">
        <v>291381</v>
      </c>
      <c r="V12" s="44"/>
      <c r="W12" s="44">
        <v>306171</v>
      </c>
      <c r="X12" s="44"/>
      <c r="Y12" s="44">
        <v>323173</v>
      </c>
      <c r="Z12" s="44"/>
      <c r="AA12" s="44">
        <v>334299</v>
      </c>
      <c r="AB12" s="44"/>
      <c r="AC12" s="44">
        <v>344290</v>
      </c>
      <c r="AD12" s="44"/>
      <c r="AE12" s="44">
        <v>363401</v>
      </c>
      <c r="AF12" s="44"/>
      <c r="AG12" s="44">
        <v>379745</v>
      </c>
      <c r="AH12" s="44"/>
      <c r="AI12" s="5"/>
    </row>
    <row r="13" spans="1:35" s="1" customFormat="1" ht="25.5" customHeight="1">
      <c r="A13" s="6" t="s">
        <v>12</v>
      </c>
      <c r="B13" s="15" t="s">
        <v>13</v>
      </c>
      <c r="C13" s="79">
        <v>31292</v>
      </c>
      <c r="D13" s="44"/>
      <c r="E13" s="44">
        <v>31627</v>
      </c>
      <c r="F13" s="45"/>
      <c r="G13" s="44">
        <v>31193</v>
      </c>
      <c r="H13" s="45"/>
      <c r="I13" s="44">
        <v>31659</v>
      </c>
      <c r="J13" s="45"/>
      <c r="K13" s="44">
        <v>32464</v>
      </c>
      <c r="L13" s="45"/>
      <c r="M13" s="44">
        <v>31021</v>
      </c>
      <c r="N13" s="45"/>
      <c r="O13" s="44">
        <v>31733</v>
      </c>
      <c r="P13" s="45"/>
      <c r="Q13" s="44">
        <v>32828</v>
      </c>
      <c r="R13" s="42"/>
      <c r="S13" s="44">
        <v>35926</v>
      </c>
      <c r="T13" s="42"/>
      <c r="U13" s="44">
        <v>37738</v>
      </c>
      <c r="V13" s="45"/>
      <c r="W13" s="44">
        <v>55287</v>
      </c>
      <c r="X13" s="45"/>
      <c r="Y13" s="44">
        <v>41885</v>
      </c>
      <c r="Z13" s="45"/>
      <c r="AA13" s="44">
        <v>42303</v>
      </c>
      <c r="AB13" s="45"/>
      <c r="AC13" s="44">
        <v>44044</v>
      </c>
      <c r="AD13" s="45"/>
      <c r="AE13" s="44">
        <v>45858</v>
      </c>
      <c r="AF13" s="45"/>
      <c r="AG13" s="44">
        <v>44098</v>
      </c>
      <c r="AH13" s="45"/>
      <c r="AI13" s="5"/>
    </row>
    <row r="14" spans="1:194" s="27" customFormat="1" ht="25.5" customHeight="1">
      <c r="A14" s="53" t="s">
        <v>14</v>
      </c>
      <c r="B14" s="54"/>
      <c r="C14" s="78">
        <f>SUM(C9:D12)-C13</f>
        <v>2521987</v>
      </c>
      <c r="D14" s="52"/>
      <c r="E14" s="52">
        <f>SUM(E9:F12)-E13</f>
        <v>2658228</v>
      </c>
      <c r="F14" s="52"/>
      <c r="G14" s="52">
        <f>SUM(G9:H12)-G13</f>
        <v>2861990</v>
      </c>
      <c r="H14" s="52"/>
      <c r="I14" s="52">
        <f>SUM(I9:J12)-I13</f>
        <v>2939103</v>
      </c>
      <c r="J14" s="52"/>
      <c r="K14" s="52">
        <f>SUM(K9:L12)-K13</f>
        <v>3163516</v>
      </c>
      <c r="L14" s="52"/>
      <c r="M14" s="52">
        <f>SUM(M9:N12)-M13</f>
        <v>3475910</v>
      </c>
      <c r="N14" s="52"/>
      <c r="O14" s="52">
        <f>SUM(O9:P12)-O13</f>
        <v>3687438</v>
      </c>
      <c r="P14" s="52"/>
      <c r="Q14" s="52">
        <f>SUM(Q9:R12)-Q13</f>
        <v>3982006</v>
      </c>
      <c r="R14" s="52"/>
      <c r="S14" s="52">
        <f>SUM(S9:T12)-S13</f>
        <v>4152604</v>
      </c>
      <c r="T14" s="52"/>
      <c r="U14" s="52">
        <f>SUM(U9:V12)-U13</f>
        <v>4166057</v>
      </c>
      <c r="V14" s="52"/>
      <c r="W14" s="52">
        <f>SUM(W9:X12)-W13</f>
        <v>4267287</v>
      </c>
      <c r="X14" s="52"/>
      <c r="Y14" s="52">
        <f>SUM(Y9:Z12)-Y13</f>
        <v>4299623</v>
      </c>
      <c r="Z14" s="52"/>
      <c r="AA14" s="52">
        <f>SUM(AA9:AB12)-AA13</f>
        <v>4446795</v>
      </c>
      <c r="AB14" s="52"/>
      <c r="AC14" s="52">
        <v>4612188</v>
      </c>
      <c r="AD14" s="52"/>
      <c r="AE14" s="52">
        <f>SUM(AE9:AF12)-AE13</f>
        <v>4555711</v>
      </c>
      <c r="AF14" s="52"/>
      <c r="AG14" s="52">
        <f>SUM(AG9:AH12)-AG13</f>
        <v>4522951</v>
      </c>
      <c r="AH14" s="52"/>
      <c r="AI14" s="26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</row>
    <row r="15" spans="1:35" ht="25.5" customHeight="1">
      <c r="A15" s="9" t="s">
        <v>15</v>
      </c>
      <c r="B15" s="16" t="s">
        <v>16</v>
      </c>
      <c r="C15" s="73">
        <v>1575885</v>
      </c>
      <c r="D15" s="41"/>
      <c r="E15" s="41">
        <v>1657173</v>
      </c>
      <c r="F15" s="41"/>
      <c r="G15" s="41">
        <v>1741384</v>
      </c>
      <c r="H15" s="41"/>
      <c r="I15" s="41">
        <v>1822644</v>
      </c>
      <c r="J15" s="41"/>
      <c r="K15" s="41">
        <v>1910959</v>
      </c>
      <c r="L15" s="41"/>
      <c r="M15" s="41">
        <v>2027589</v>
      </c>
      <c r="N15" s="41"/>
      <c r="O15" s="41">
        <v>2101277</v>
      </c>
      <c r="P15" s="41"/>
      <c r="Q15" s="41">
        <v>2216406</v>
      </c>
      <c r="R15" s="41"/>
      <c r="S15" s="41">
        <v>2325337</v>
      </c>
      <c r="T15" s="41"/>
      <c r="U15" s="41">
        <v>2355965</v>
      </c>
      <c r="V15" s="41"/>
      <c r="W15" s="41">
        <v>2394967</v>
      </c>
      <c r="X15" s="41"/>
      <c r="Y15" s="41">
        <v>2437801</v>
      </c>
      <c r="Z15" s="41"/>
      <c r="AA15" s="41">
        <v>2517586</v>
      </c>
      <c r="AB15" s="41"/>
      <c r="AC15" s="41">
        <v>2601273</v>
      </c>
      <c r="AD15" s="41"/>
      <c r="AE15" s="46">
        <v>2614882</v>
      </c>
      <c r="AF15" s="46"/>
      <c r="AG15" s="46">
        <v>2655771</v>
      </c>
      <c r="AH15" s="46"/>
      <c r="AI15" s="7"/>
    </row>
    <row r="16" spans="1:35" ht="25.5" customHeight="1">
      <c r="A16" s="9" t="s">
        <v>17</v>
      </c>
      <c r="B16" s="16" t="s">
        <v>18</v>
      </c>
      <c r="C16" s="73">
        <v>256588</v>
      </c>
      <c r="D16" s="41"/>
      <c r="E16" s="41">
        <v>269126</v>
      </c>
      <c r="F16" s="41"/>
      <c r="G16" s="41">
        <v>273075</v>
      </c>
      <c r="H16" s="41"/>
      <c r="I16" s="41">
        <v>284787</v>
      </c>
      <c r="J16" s="41"/>
      <c r="K16" s="41">
        <v>285942</v>
      </c>
      <c r="L16" s="41"/>
      <c r="M16" s="41">
        <v>299070</v>
      </c>
      <c r="N16" s="41"/>
      <c r="O16" s="41">
        <v>312346</v>
      </c>
      <c r="P16" s="41"/>
      <c r="Q16" s="41">
        <v>333928</v>
      </c>
      <c r="R16" s="41"/>
      <c r="S16" s="41">
        <v>346270</v>
      </c>
      <c r="T16" s="41"/>
      <c r="U16" s="41">
        <v>364480</v>
      </c>
      <c r="V16" s="41"/>
      <c r="W16" s="41">
        <v>379115</v>
      </c>
      <c r="X16" s="41"/>
      <c r="Y16" s="41">
        <v>400138</v>
      </c>
      <c r="Z16" s="41"/>
      <c r="AA16" s="41">
        <v>411019</v>
      </c>
      <c r="AB16" s="41"/>
      <c r="AC16" s="41">
        <v>423832</v>
      </c>
      <c r="AD16" s="41"/>
      <c r="AE16" s="41">
        <v>423526</v>
      </c>
      <c r="AF16" s="41"/>
      <c r="AG16" s="41">
        <v>440513</v>
      </c>
      <c r="AH16" s="41"/>
      <c r="AI16" s="7"/>
    </row>
    <row r="17" spans="1:35" ht="25.5" customHeight="1">
      <c r="A17" s="9" t="s">
        <v>19</v>
      </c>
      <c r="B17" s="16" t="s">
        <v>20</v>
      </c>
      <c r="C17" s="73">
        <v>719664</v>
      </c>
      <c r="D17" s="41"/>
      <c r="E17" s="41">
        <v>734915</v>
      </c>
      <c r="F17" s="41"/>
      <c r="G17" s="41">
        <v>782381</v>
      </c>
      <c r="H17" s="41"/>
      <c r="I17" s="41">
        <v>777329</v>
      </c>
      <c r="J17" s="41"/>
      <c r="K17" s="41">
        <v>887552</v>
      </c>
      <c r="L17" s="41"/>
      <c r="M17" s="41">
        <v>956495</v>
      </c>
      <c r="N17" s="41"/>
      <c r="O17" s="41">
        <v>1050531</v>
      </c>
      <c r="P17" s="41"/>
      <c r="Q17" s="41">
        <v>1147649</v>
      </c>
      <c r="R17" s="41"/>
      <c r="S17" s="41">
        <v>1211763</v>
      </c>
      <c r="T17" s="41"/>
      <c r="U17" s="41">
        <v>1232416</v>
      </c>
      <c r="V17" s="41"/>
      <c r="W17" s="41">
        <v>1251544</v>
      </c>
      <c r="X17" s="41"/>
      <c r="Y17" s="41">
        <v>1163289</v>
      </c>
      <c r="Z17" s="41"/>
      <c r="AA17" s="41">
        <v>1233080</v>
      </c>
      <c r="AB17" s="41"/>
      <c r="AC17" s="41">
        <v>1380900</v>
      </c>
      <c r="AD17" s="41"/>
      <c r="AE17" s="41">
        <v>1200426</v>
      </c>
      <c r="AF17" s="41"/>
      <c r="AG17" s="41">
        <v>1195792</v>
      </c>
      <c r="AH17" s="41"/>
      <c r="AI17" s="7"/>
    </row>
    <row r="18" spans="1:35" ht="25.5" customHeight="1">
      <c r="A18" s="9" t="s">
        <v>21</v>
      </c>
      <c r="B18" s="16" t="s">
        <v>53</v>
      </c>
      <c r="C18" s="73">
        <v>14081</v>
      </c>
      <c r="D18" s="41"/>
      <c r="E18" s="41">
        <v>29293</v>
      </c>
      <c r="F18" s="43"/>
      <c r="G18" s="41">
        <v>59987</v>
      </c>
      <c r="H18" s="43"/>
      <c r="I18" s="41">
        <v>51148</v>
      </c>
      <c r="J18" s="43"/>
      <c r="K18" s="41">
        <v>15472</v>
      </c>
      <c r="L18" s="43"/>
      <c r="M18" s="41">
        <v>26600</v>
      </c>
      <c r="N18" s="43"/>
      <c r="O18" s="41">
        <v>18839</v>
      </c>
      <c r="P18" s="43"/>
      <c r="Q18" s="41">
        <v>42635</v>
      </c>
      <c r="R18" s="42"/>
      <c r="S18" s="41">
        <v>45256</v>
      </c>
      <c r="T18" s="42"/>
      <c r="U18" s="41">
        <v>33968</v>
      </c>
      <c r="V18" s="43"/>
      <c r="W18" s="41">
        <v>18104</v>
      </c>
      <c r="X18" s="43"/>
      <c r="Y18" s="41">
        <v>-15935</v>
      </c>
      <c r="Z18" s="41"/>
      <c r="AA18" s="41">
        <v>29424</v>
      </c>
      <c r="AB18" s="43"/>
      <c r="AC18" s="41">
        <v>16935</v>
      </c>
      <c r="AD18" s="43"/>
      <c r="AE18" s="41">
        <v>29041</v>
      </c>
      <c r="AF18" s="43"/>
      <c r="AG18" s="41">
        <v>-2217</v>
      </c>
      <c r="AH18" s="43"/>
      <c r="AI18" s="7"/>
    </row>
    <row r="19" spans="1:35" ht="25.5" customHeight="1">
      <c r="A19" s="9" t="s">
        <v>22</v>
      </c>
      <c r="B19" s="16" t="s">
        <v>23</v>
      </c>
      <c r="C19" s="73" t="s">
        <v>54</v>
      </c>
      <c r="D19" s="41"/>
      <c r="E19" s="11"/>
      <c r="F19" s="11" t="s">
        <v>54</v>
      </c>
      <c r="G19" s="41">
        <v>1754112</v>
      </c>
      <c r="H19" s="41"/>
      <c r="I19" s="41">
        <v>1779128</v>
      </c>
      <c r="J19" s="41"/>
      <c r="K19" s="41">
        <v>1932815</v>
      </c>
      <c r="L19" s="41"/>
      <c r="M19" s="41">
        <v>2212559</v>
      </c>
      <c r="N19" s="41"/>
      <c r="O19" s="41">
        <v>2424198</v>
      </c>
      <c r="P19" s="41"/>
      <c r="Q19" s="41">
        <v>2804724</v>
      </c>
      <c r="R19" s="41"/>
      <c r="S19" s="41">
        <v>2895676</v>
      </c>
      <c r="T19" s="41"/>
      <c r="U19" s="41">
        <v>2807436</v>
      </c>
      <c r="V19" s="41"/>
      <c r="W19" s="41">
        <v>2679831</v>
      </c>
      <c r="X19" s="41"/>
      <c r="Y19" s="41">
        <v>2665591</v>
      </c>
      <c r="Z19" s="41"/>
      <c r="AA19" s="41">
        <v>2639279</v>
      </c>
      <c r="AB19" s="41"/>
      <c r="AC19" s="41">
        <v>2753831</v>
      </c>
      <c r="AD19" s="41"/>
      <c r="AE19" s="41">
        <v>2770996</v>
      </c>
      <c r="AF19" s="41"/>
      <c r="AG19" s="41">
        <v>2623245</v>
      </c>
      <c r="AH19" s="41"/>
      <c r="AI19" s="7"/>
    </row>
    <row r="20" spans="1:35" ht="25.5" customHeight="1">
      <c r="A20" s="9" t="s">
        <v>24</v>
      </c>
      <c r="B20" s="16" t="s">
        <v>25</v>
      </c>
      <c r="C20" s="73" t="s">
        <v>54</v>
      </c>
      <c r="D20" s="41"/>
      <c r="E20" s="11"/>
      <c r="F20" s="11" t="s">
        <v>54</v>
      </c>
      <c r="G20" s="41">
        <v>1623819</v>
      </c>
      <c r="H20" s="41"/>
      <c r="I20" s="41">
        <v>1620017</v>
      </c>
      <c r="J20" s="41"/>
      <c r="K20" s="41">
        <v>1752898</v>
      </c>
      <c r="L20" s="41"/>
      <c r="M20" s="41">
        <v>2020416</v>
      </c>
      <c r="N20" s="41"/>
      <c r="O20" s="41">
        <v>2229035</v>
      </c>
      <c r="P20" s="41"/>
      <c r="Q20" s="41">
        <v>2566481</v>
      </c>
      <c r="R20" s="41"/>
      <c r="S20" s="41">
        <v>2667803</v>
      </c>
      <c r="T20" s="41"/>
      <c r="U20" s="41">
        <v>2616681</v>
      </c>
      <c r="V20" s="41"/>
      <c r="W20" s="41">
        <v>2511027</v>
      </c>
      <c r="X20" s="41"/>
      <c r="Y20" s="41">
        <v>2512309</v>
      </c>
      <c r="Z20" s="41"/>
      <c r="AA20" s="41">
        <v>2304782</v>
      </c>
      <c r="AB20" s="41"/>
      <c r="AC20" s="41">
        <v>2407187</v>
      </c>
      <c r="AD20" s="41"/>
      <c r="AE20" s="41">
        <v>2434370</v>
      </c>
      <c r="AF20" s="41"/>
      <c r="AG20" s="41">
        <v>2285394</v>
      </c>
      <c r="AH20" s="41"/>
      <c r="AI20" s="7"/>
    </row>
    <row r="21" spans="1:35" ht="25.5" customHeight="1">
      <c r="A21" s="9" t="s">
        <v>26</v>
      </c>
      <c r="B21" s="16" t="s">
        <v>27</v>
      </c>
      <c r="C21" s="73">
        <v>-44231</v>
      </c>
      <c r="D21" s="41"/>
      <c r="E21" s="41">
        <v>-32279</v>
      </c>
      <c r="F21" s="41"/>
      <c r="G21" s="41">
        <v>-125130</v>
      </c>
      <c r="H21" s="41"/>
      <c r="I21" s="41">
        <v>-155914</v>
      </c>
      <c r="J21" s="41"/>
      <c r="K21" s="41">
        <v>-116326</v>
      </c>
      <c r="L21" s="41"/>
      <c r="M21" s="41">
        <v>-25986</v>
      </c>
      <c r="N21" s="41"/>
      <c r="O21" s="41">
        <v>9281</v>
      </c>
      <c r="P21" s="41"/>
      <c r="Q21" s="41">
        <v>3146</v>
      </c>
      <c r="R21" s="41"/>
      <c r="S21" s="41">
        <v>-3895</v>
      </c>
      <c r="T21" s="42"/>
      <c r="U21" s="41">
        <v>-11528</v>
      </c>
      <c r="V21" s="41"/>
      <c r="W21" s="41">
        <v>54753</v>
      </c>
      <c r="X21" s="43"/>
      <c r="Y21" s="41">
        <v>161050</v>
      </c>
      <c r="Z21" s="41"/>
      <c r="AA21" s="41">
        <v>-78812</v>
      </c>
      <c r="AB21" s="41"/>
      <c r="AC21" s="41">
        <v>-157395</v>
      </c>
      <c r="AD21" s="41"/>
      <c r="AE21" s="41">
        <v>-48789</v>
      </c>
      <c r="AF21" s="41"/>
      <c r="AG21" s="41">
        <v>-104759</v>
      </c>
      <c r="AH21" s="41"/>
      <c r="AI21" s="7"/>
    </row>
    <row r="22" spans="1:35" s="24" customFormat="1" ht="25.5" customHeight="1">
      <c r="A22" s="62" t="s">
        <v>28</v>
      </c>
      <c r="B22" s="63"/>
      <c r="C22" s="74">
        <f>SUM(C15:D19,C21)-C20</f>
        <v>2521987</v>
      </c>
      <c r="D22" s="51"/>
      <c r="E22" s="51">
        <f>SUM(E15:F19,E21)-E20</f>
        <v>2658228</v>
      </c>
      <c r="F22" s="51"/>
      <c r="G22" s="51">
        <f>SUM(G15:H19,G21)-G20</f>
        <v>2861990</v>
      </c>
      <c r="H22" s="51"/>
      <c r="I22" s="51">
        <v>2939103</v>
      </c>
      <c r="J22" s="51"/>
      <c r="K22" s="51">
        <f>SUM(K15:L19,K21)-K20</f>
        <v>3163516</v>
      </c>
      <c r="L22" s="51"/>
      <c r="M22" s="51">
        <v>3475910</v>
      </c>
      <c r="N22" s="51"/>
      <c r="O22" s="51">
        <v>3687438</v>
      </c>
      <c r="P22" s="51"/>
      <c r="Q22" s="51">
        <v>3982006</v>
      </c>
      <c r="R22" s="51"/>
      <c r="S22" s="51">
        <f>SUM(S15:T19,S21)-S20</f>
        <v>4152604</v>
      </c>
      <c r="T22" s="51"/>
      <c r="U22" s="51">
        <v>4166057</v>
      </c>
      <c r="V22" s="51"/>
      <c r="W22" s="51">
        <f>SUM(W15:X19,W21)-W20</f>
        <v>4267287</v>
      </c>
      <c r="X22" s="51"/>
      <c r="Y22" s="51">
        <v>4299623</v>
      </c>
      <c r="Z22" s="51"/>
      <c r="AA22" s="51">
        <v>4446795</v>
      </c>
      <c r="AB22" s="51"/>
      <c r="AC22" s="51">
        <v>4612188</v>
      </c>
      <c r="AD22" s="51"/>
      <c r="AE22" s="51">
        <v>4555711</v>
      </c>
      <c r="AF22" s="51"/>
      <c r="AG22" s="51">
        <f>SUM(AG15:AH19,AG21)-AG20</f>
        <v>4522951</v>
      </c>
      <c r="AH22" s="51"/>
      <c r="AI22" s="26"/>
    </row>
    <row r="23" spans="1:35" s="24" customFormat="1" ht="25.5" customHeight="1">
      <c r="A23" s="25"/>
      <c r="B23" s="25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26"/>
    </row>
    <row r="24" spans="1:35" s="24" customFormat="1" ht="25.5" customHeight="1">
      <c r="A24" s="25"/>
      <c r="B24" s="25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26"/>
    </row>
    <row r="25" spans="1:35" s="24" customFormat="1" ht="25.5" customHeight="1">
      <c r="A25" s="25"/>
      <c r="B25" s="25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6"/>
    </row>
    <row r="26" spans="1:35" s="24" customFormat="1" ht="25.5" customHeight="1">
      <c r="A26" s="25"/>
      <c r="B26" s="2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26"/>
    </row>
    <row r="27" ht="25.5" customHeight="1" thickBot="1">
      <c r="AI27" s="7"/>
    </row>
    <row r="28" spans="1:194" s="9" customFormat="1" ht="25.5" customHeight="1">
      <c r="A28" s="55" t="s">
        <v>50</v>
      </c>
      <c r="B28" s="56"/>
      <c r="C28" s="21"/>
      <c r="D28" s="59" t="s">
        <v>51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61" t="s">
        <v>56</v>
      </c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7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</row>
    <row r="29" spans="1:194" s="9" customFormat="1" ht="25.5" customHeight="1">
      <c r="A29" s="57"/>
      <c r="B29" s="58"/>
      <c r="C29" s="22"/>
      <c r="D29" s="23" t="s">
        <v>64</v>
      </c>
      <c r="E29" s="17" t="s">
        <v>31</v>
      </c>
      <c r="F29" s="17" t="s">
        <v>32</v>
      </c>
      <c r="G29" s="17" t="s">
        <v>33</v>
      </c>
      <c r="H29" s="17" t="s">
        <v>34</v>
      </c>
      <c r="I29" s="17" t="s">
        <v>35</v>
      </c>
      <c r="J29" s="17" t="s">
        <v>36</v>
      </c>
      <c r="K29" s="17" t="s">
        <v>37</v>
      </c>
      <c r="L29" s="17" t="s">
        <v>38</v>
      </c>
      <c r="M29" s="17" t="s">
        <v>39</v>
      </c>
      <c r="N29" s="17" t="s">
        <v>40</v>
      </c>
      <c r="O29" s="17" t="s">
        <v>41</v>
      </c>
      <c r="P29" s="17" t="s">
        <v>42</v>
      </c>
      <c r="Q29" s="17" t="s">
        <v>52</v>
      </c>
      <c r="R29" s="17" t="s">
        <v>65</v>
      </c>
      <c r="S29" s="17" t="s">
        <v>29</v>
      </c>
      <c r="T29" s="17" t="s">
        <v>30</v>
      </c>
      <c r="U29" s="17" t="s">
        <v>31</v>
      </c>
      <c r="V29" s="17" t="s">
        <v>32</v>
      </c>
      <c r="W29" s="17" t="s">
        <v>33</v>
      </c>
      <c r="X29" s="17" t="s">
        <v>34</v>
      </c>
      <c r="Y29" s="17" t="s">
        <v>35</v>
      </c>
      <c r="Z29" s="17" t="s">
        <v>36</v>
      </c>
      <c r="AA29" s="17" t="s">
        <v>37</v>
      </c>
      <c r="AB29" s="17" t="s">
        <v>38</v>
      </c>
      <c r="AC29" s="17" t="s">
        <v>39</v>
      </c>
      <c r="AD29" s="17" t="s">
        <v>40</v>
      </c>
      <c r="AE29" s="17" t="s">
        <v>41</v>
      </c>
      <c r="AF29" s="17" t="s">
        <v>42</v>
      </c>
      <c r="AG29" s="18" t="s">
        <v>52</v>
      </c>
      <c r="AH29" s="19" t="s">
        <v>65</v>
      </c>
      <c r="AI29" s="7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</row>
    <row r="30" spans="1:194" s="9" customFormat="1" ht="25.5" customHeight="1">
      <c r="A30" s="9" t="s">
        <v>4</v>
      </c>
      <c r="B30" s="14" t="s">
        <v>5</v>
      </c>
      <c r="C30" s="20"/>
      <c r="D30" s="31">
        <f>100*(E9-C9)/C9</f>
        <v>5.136130782394339</v>
      </c>
      <c r="E30" s="31">
        <f>100*(G9-E9)/E9</f>
        <v>4.503163087068305</v>
      </c>
      <c r="F30" s="31">
        <f>100*(I9-G9)/G9</f>
        <v>3.839416954007878</v>
      </c>
      <c r="G30" s="31">
        <f>100*(K9-I9)/I9</f>
        <v>5.301871606977606</v>
      </c>
      <c r="H30" s="31">
        <f>100*(M9-K9)/K9</f>
        <v>5.1336278732383</v>
      </c>
      <c r="I30" s="31">
        <f>100*(O9-M9)/M9</f>
        <v>5.311196631137797</v>
      </c>
      <c r="J30" s="31">
        <f>100*(Q9-O9)/O9</f>
        <v>8.370378912020866</v>
      </c>
      <c r="K30" s="31">
        <f>100*(S9-Q9)/Q9</f>
        <v>7.456846039035153</v>
      </c>
      <c r="L30" s="31">
        <f>100*(U9-S9)/S9</f>
        <v>3.1710071229100514</v>
      </c>
      <c r="M30" s="31">
        <f>100*(W9-U9)/U9</f>
        <v>4.103224484719001</v>
      </c>
      <c r="N30" s="31">
        <f>100*(Y9-W9)/W9</f>
        <v>3.5555985524916105</v>
      </c>
      <c r="O30" s="31">
        <f>100*(AA9-Y9)/Y9</f>
        <v>2.7322170938034853</v>
      </c>
      <c r="P30" s="31">
        <f>100*(AC9-AA9)/AA9</f>
        <v>2.74232817700814</v>
      </c>
      <c r="Q30" s="31">
        <f>100*(AE9-AC9)/AC9</f>
        <v>1.0723656762795406</v>
      </c>
      <c r="R30" s="31">
        <f>100*(AG9-AE9)/AE9</f>
        <v>-0.582156869495968</v>
      </c>
      <c r="S30" s="32">
        <f aca="true" t="shared" si="0" ref="S30:S35">100*C9/C$14</f>
        <v>57.64883006930646</v>
      </c>
      <c r="T30" s="32">
        <f aca="true" t="shared" si="1" ref="T30:T35">100*E9/E$14</f>
        <v>57.50334433314223</v>
      </c>
      <c r="U30" s="32">
        <f aca="true" t="shared" si="2" ref="U30:U35">100*G9/G$14</f>
        <v>55.81445078424453</v>
      </c>
      <c r="V30" s="32">
        <f aca="true" t="shared" si="3" ref="V30:V35">100*I9/I$14</f>
        <v>56.436776798907694</v>
      </c>
      <c r="W30" s="32">
        <f>100*K9/K$14</f>
        <v>55.2132184569321</v>
      </c>
      <c r="X30" s="32">
        <f aca="true" t="shared" si="4" ref="X30:X35">100*M9/M$14</f>
        <v>52.83068318799969</v>
      </c>
      <c r="Y30" s="32">
        <f aca="true" t="shared" si="5" ref="Y30:Y35">100*O9/O$14</f>
        <v>52.445058059281266</v>
      </c>
      <c r="Z30" s="32">
        <f aca="true" t="shared" si="6" ref="Z30:Z35">100*Q9/Q$14</f>
        <v>52.630558567716875</v>
      </c>
      <c r="AA30" s="32">
        <f aca="true" t="shared" si="7" ref="AA30:AA35">100*S9/S$14</f>
        <v>54.23173025889297</v>
      </c>
      <c r="AB30" s="32">
        <f aca="true" t="shared" si="8" ref="AB30:AB35">100*U9/U$14</f>
        <v>55.770744375316994</v>
      </c>
      <c r="AC30" s="32">
        <f aca="true" t="shared" si="9" ref="AC30:AC35">100*W9/W$14</f>
        <v>56.68184492863967</v>
      </c>
      <c r="AD30" s="32">
        <f aca="true" t="shared" si="10" ref="AD30:AD35">100*Y9/Y$14</f>
        <v>58.25578196041839</v>
      </c>
      <c r="AE30" s="32">
        <f aca="true" t="shared" si="11" ref="AE30:AE35">100*AA9/AA$14</f>
        <v>57.86673323146221</v>
      </c>
      <c r="AF30" s="32">
        <f aca="true" t="shared" si="12" ref="AF30:AF35">100*AC9/AC$14</f>
        <v>57.321622622495006</v>
      </c>
      <c r="AG30" s="32">
        <f aca="true" t="shared" si="13" ref="AG30:AG35">100*AE9/AE$14</f>
        <v>58.65455468970705</v>
      </c>
      <c r="AH30" s="32">
        <f aca="true" t="shared" si="14" ref="AH30:AH35">100*AG9/AG$14</f>
        <v>58.73545833240289</v>
      </c>
      <c r="AI30" s="7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</row>
    <row r="31" spans="1:35" ht="25.5" customHeight="1">
      <c r="A31" s="9" t="s">
        <v>6</v>
      </c>
      <c r="B31" s="16" t="s">
        <v>7</v>
      </c>
      <c r="C31" s="20"/>
      <c r="D31" s="32">
        <f aca="true" t="shared" si="15" ref="D31:D43">100*(E10-C10)/C10</f>
        <v>5.330616124433131</v>
      </c>
      <c r="E31" s="32">
        <f aca="true" t="shared" si="16" ref="E31:E43">100*(G10-E10)/E10</f>
        <v>16.297811031714957</v>
      </c>
      <c r="F31" s="32">
        <f aca="true" t="shared" si="17" ref="F31:F43">100*(I10-G10)/G10</f>
        <v>3.5620207185063317</v>
      </c>
      <c r="G31" s="32">
        <f aca="true" t="shared" si="18" ref="G31:G43">100*(K10-I10)/I10</f>
        <v>10.212986432464557</v>
      </c>
      <c r="H31" s="32">
        <f aca="true" t="shared" si="19" ref="H31:H41">100*(M10-K10)/K10</f>
        <v>19.27808990058671</v>
      </c>
      <c r="I31" s="32">
        <f aca="true" t="shared" si="20" ref="I31:I41">100*(O10-M10)/M10</f>
        <v>4.126912060896151</v>
      </c>
      <c r="J31" s="32">
        <f aca="true" t="shared" si="21" ref="J31:J41">100*(Q10-O10)/O10</f>
        <v>6.017939990370405</v>
      </c>
      <c r="K31" s="32">
        <f aca="true" t="shared" si="22" ref="K31:K43">100*(S10-Q10)/Q10</f>
        <v>-3.528713786187561</v>
      </c>
      <c r="L31" s="32">
        <f aca="true" t="shared" si="23" ref="L31:L43">100*(U10-S10)/S10</f>
        <v>-8.305350712491043</v>
      </c>
      <c r="M31" s="32">
        <f aca="true" t="shared" si="24" ref="M31:M43">100*(W10-U10)/U10</f>
        <v>-3.191691413444969</v>
      </c>
      <c r="N31" s="32">
        <f aca="true" t="shared" si="25" ref="N31:N43">100*(Y10-W10)/W10</f>
        <v>-11.281869449573438</v>
      </c>
      <c r="O31" s="32">
        <f aca="true" t="shared" si="26" ref="O31:O43">100*(AA10-Y10)/Y10</f>
        <v>6.466244045370362</v>
      </c>
      <c r="P31" s="32">
        <f aca="true" t="shared" si="27" ref="P31:P43">100*(AC10-AA10)/AA10</f>
        <v>6.890609212288533</v>
      </c>
      <c r="Q31" s="32">
        <f aca="true" t="shared" si="28" ref="Q31:Q43">100*(AE10-AC10)/AC10</f>
        <v>-10.029056675191713</v>
      </c>
      <c r="R31" s="32">
        <f aca="true" t="shared" si="29" ref="R31:R43">100*(AG10-AE10)/AE10</f>
        <v>-4.380325655952079</v>
      </c>
      <c r="S31" s="32">
        <f t="shared" si="0"/>
        <v>24.61293416659166</v>
      </c>
      <c r="T31" s="32">
        <f t="shared" si="1"/>
        <v>24.59623478497706</v>
      </c>
      <c r="U31" s="32">
        <f t="shared" si="2"/>
        <v>26.568331825058788</v>
      </c>
      <c r="V31" s="32">
        <f t="shared" si="3"/>
        <v>26.792800388417827</v>
      </c>
      <c r="W31" s="32">
        <f aca="true" t="shared" si="30" ref="W31:W43">100*K10/K$14</f>
        <v>27.434411585084444</v>
      </c>
      <c r="X31" s="32">
        <f t="shared" si="4"/>
        <v>29.78227284365821</v>
      </c>
      <c r="Y31" s="32">
        <f t="shared" si="5"/>
        <v>29.232410144929894</v>
      </c>
      <c r="Z31" s="32">
        <f t="shared" si="6"/>
        <v>28.699002462577905</v>
      </c>
      <c r="AA31" s="32">
        <f t="shared" si="7"/>
        <v>26.54888354391606</v>
      </c>
      <c r="AB31" s="32">
        <f t="shared" si="8"/>
        <v>24.26529449789093</v>
      </c>
      <c r="AC31" s="32">
        <f t="shared" si="9"/>
        <v>22.933564112280237</v>
      </c>
      <c r="AD31" s="32">
        <f t="shared" si="10"/>
        <v>20.19321228861228</v>
      </c>
      <c r="AE31" s="32">
        <f t="shared" si="11"/>
        <v>20.787421052690757</v>
      </c>
      <c r="AF31" s="32">
        <f t="shared" si="12"/>
        <v>21.42299923593748</v>
      </c>
      <c r="AG31" s="32">
        <f t="shared" si="13"/>
        <v>19.513419529904333</v>
      </c>
      <c r="AH31" s="32">
        <f t="shared" si="14"/>
        <v>18.793814038666348</v>
      </c>
      <c r="AI31" s="7"/>
    </row>
    <row r="32" spans="1:194" s="9" customFormat="1" ht="25.5" customHeight="1">
      <c r="A32" s="9" t="s">
        <v>8</v>
      </c>
      <c r="B32" s="16" t="s">
        <v>9</v>
      </c>
      <c r="C32" s="20"/>
      <c r="D32" s="32">
        <f t="shared" si="15"/>
        <v>7.106784068266066</v>
      </c>
      <c r="E32" s="32">
        <f t="shared" si="16"/>
        <v>5.405235921034165</v>
      </c>
      <c r="F32" s="32">
        <f t="shared" si="17"/>
        <v>1.2349141594424613</v>
      </c>
      <c r="G32" s="32">
        <f t="shared" si="18"/>
        <v>12.356613747729746</v>
      </c>
      <c r="H32" s="32">
        <f t="shared" si="19"/>
        <v>9.276352822209049</v>
      </c>
      <c r="I32" s="32">
        <f t="shared" si="20"/>
        <v>7.331026717539853</v>
      </c>
      <c r="J32" s="32">
        <f t="shared" si="21"/>
        <v>7.226769051734756</v>
      </c>
      <c r="K32" s="32">
        <f t="shared" si="22"/>
        <v>7.726569663697956</v>
      </c>
      <c r="L32" s="32">
        <f t="shared" si="23"/>
        <v>6.272669947623574</v>
      </c>
      <c r="M32" s="32">
        <f t="shared" si="24"/>
        <v>7.078418245635887</v>
      </c>
      <c r="N32" s="32">
        <f t="shared" si="25"/>
        <v>4.255191967495174</v>
      </c>
      <c r="O32" s="32">
        <f t="shared" si="26"/>
        <v>1.8418654815255593</v>
      </c>
      <c r="P32" s="32">
        <f t="shared" si="27"/>
        <v>3.481839898966845</v>
      </c>
      <c r="Q32" s="32">
        <f t="shared" si="28"/>
        <v>-0.44582138031122215</v>
      </c>
      <c r="R32" s="32">
        <f t="shared" si="29"/>
        <v>0.536436155678735</v>
      </c>
      <c r="S32" s="32">
        <f t="shared" si="0"/>
        <v>12.39732797988253</v>
      </c>
      <c r="T32" s="32">
        <f t="shared" si="1"/>
        <v>12.597828327743143</v>
      </c>
      <c r="U32" s="32">
        <f t="shared" si="2"/>
        <v>12.333376426891778</v>
      </c>
      <c r="V32" s="32">
        <f t="shared" si="3"/>
        <v>12.158097215374895</v>
      </c>
      <c r="W32" s="32">
        <f t="shared" si="30"/>
        <v>12.691385154998425</v>
      </c>
      <c r="X32" s="32">
        <f t="shared" si="4"/>
        <v>12.622248562247009</v>
      </c>
      <c r="Y32" s="32">
        <f t="shared" si="5"/>
        <v>12.770438445337929</v>
      </c>
      <c r="Z32" s="32">
        <f t="shared" si="6"/>
        <v>12.680367633800651</v>
      </c>
      <c r="AA32" s="32">
        <f t="shared" si="7"/>
        <v>13.098937437810106</v>
      </c>
      <c r="AB32" s="32">
        <f t="shared" si="8"/>
        <v>13.875638283393625</v>
      </c>
      <c r="AC32" s="32">
        <f t="shared" si="9"/>
        <v>14.505351995307556</v>
      </c>
      <c r="AD32" s="32">
        <f t="shared" si="10"/>
        <v>15.00885077598664</v>
      </c>
      <c r="AE32" s="32">
        <f t="shared" si="11"/>
        <v>14.779408540308244</v>
      </c>
      <c r="AF32" s="32">
        <f t="shared" si="12"/>
        <v>14.745561108957396</v>
      </c>
      <c r="AG32" s="32">
        <f t="shared" si="13"/>
        <v>14.8618075202751</v>
      </c>
      <c r="AH32" s="32">
        <f t="shared" si="14"/>
        <v>15.049754021213142</v>
      </c>
      <c r="AI32" s="7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</row>
    <row r="33" spans="1:35" ht="25.5" customHeight="1">
      <c r="A33" s="9" t="s">
        <v>10</v>
      </c>
      <c r="B33" s="16" t="s">
        <v>11</v>
      </c>
      <c r="C33" s="20"/>
      <c r="D33" s="32">
        <f t="shared" si="15"/>
        <v>3.9719499484905625</v>
      </c>
      <c r="E33" s="32">
        <f t="shared" si="16"/>
        <v>5.698160874251081</v>
      </c>
      <c r="F33" s="32">
        <f t="shared" si="17"/>
        <v>-8.330409613191826</v>
      </c>
      <c r="G33" s="32">
        <f t="shared" si="18"/>
        <v>7.591795239803851</v>
      </c>
      <c r="H33" s="32">
        <f t="shared" si="19"/>
        <v>9.296612289136537</v>
      </c>
      <c r="I33" s="32">
        <f t="shared" si="20"/>
        <v>20.25111751872702</v>
      </c>
      <c r="J33" s="32">
        <f t="shared" si="21"/>
        <v>14.754951091714137</v>
      </c>
      <c r="K33" s="32">
        <f t="shared" si="22"/>
        <v>6.902816626313326</v>
      </c>
      <c r="L33" s="32">
        <f t="shared" si="23"/>
        <v>0.44711187104424926</v>
      </c>
      <c r="M33" s="32">
        <f t="shared" si="24"/>
        <v>5.075828554366963</v>
      </c>
      <c r="N33" s="32">
        <f t="shared" si="25"/>
        <v>5.5531059440639385</v>
      </c>
      <c r="O33" s="32">
        <f t="shared" si="26"/>
        <v>3.4427381000269204</v>
      </c>
      <c r="P33" s="32">
        <f t="shared" si="27"/>
        <v>2.988641904402945</v>
      </c>
      <c r="Q33" s="32">
        <f t="shared" si="28"/>
        <v>5.550843765430306</v>
      </c>
      <c r="R33" s="32">
        <f t="shared" si="29"/>
        <v>4.497511014003814</v>
      </c>
      <c r="S33" s="32">
        <f t="shared" si="0"/>
        <v>6.581675480484237</v>
      </c>
      <c r="T33" s="32">
        <f t="shared" si="1"/>
        <v>6.492370105197899</v>
      </c>
      <c r="U33" s="32">
        <f t="shared" si="2"/>
        <v>6.373746938319141</v>
      </c>
      <c r="V33" s="32">
        <f t="shared" si="3"/>
        <v>5.6894909773492115</v>
      </c>
      <c r="W33" s="32">
        <f t="shared" si="30"/>
        <v>5.687184765305439</v>
      </c>
      <c r="X33" s="32">
        <f t="shared" si="4"/>
        <v>5.657252345428967</v>
      </c>
      <c r="Y33" s="32">
        <f t="shared" si="5"/>
        <v>6.412663751905795</v>
      </c>
      <c r="Z33" s="32">
        <f t="shared" si="6"/>
        <v>6.814479938001098</v>
      </c>
      <c r="AA33" s="32">
        <f t="shared" si="7"/>
        <v>6.985592654633093</v>
      </c>
      <c r="AB33" s="32">
        <f t="shared" si="8"/>
        <v>6.994167386572003</v>
      </c>
      <c r="AC33" s="32">
        <f t="shared" si="9"/>
        <v>7.174839658077837</v>
      </c>
      <c r="AD33" s="32">
        <f t="shared" si="10"/>
        <v>7.516310150913231</v>
      </c>
      <c r="AE33" s="32">
        <f t="shared" si="11"/>
        <v>7.517751549149444</v>
      </c>
      <c r="AF33" s="32">
        <f t="shared" si="12"/>
        <v>7.464786777989102</v>
      </c>
      <c r="AG33" s="32">
        <f t="shared" si="13"/>
        <v>7.97682293718807</v>
      </c>
      <c r="AH33" s="32">
        <f t="shared" si="14"/>
        <v>8.395956533687851</v>
      </c>
      <c r="AI33" s="7"/>
    </row>
    <row r="34" spans="1:35" ht="25.5" customHeight="1">
      <c r="A34" s="9" t="s">
        <v>12</v>
      </c>
      <c r="B34" s="16" t="s">
        <v>13</v>
      </c>
      <c r="C34" s="20"/>
      <c r="D34" s="32">
        <f t="shared" si="15"/>
        <v>1.070561165793174</v>
      </c>
      <c r="E34" s="32">
        <f t="shared" si="16"/>
        <v>-1.3722452335030195</v>
      </c>
      <c r="F34" s="32">
        <f t="shared" si="17"/>
        <v>1.4939249190523516</v>
      </c>
      <c r="G34" s="32">
        <f t="shared" si="18"/>
        <v>2.5427208692630847</v>
      </c>
      <c r="H34" s="32">
        <f t="shared" si="19"/>
        <v>-4.444923607688517</v>
      </c>
      <c r="I34" s="32">
        <f t="shared" si="20"/>
        <v>2.295219367525225</v>
      </c>
      <c r="J34" s="32">
        <f t="shared" si="21"/>
        <v>3.4506664985976743</v>
      </c>
      <c r="K34" s="32">
        <f t="shared" si="22"/>
        <v>9.43706591933715</v>
      </c>
      <c r="L34" s="32">
        <f t="shared" si="23"/>
        <v>5.043700940822802</v>
      </c>
      <c r="M34" s="32">
        <f t="shared" si="24"/>
        <v>46.502199374635644</v>
      </c>
      <c r="N34" s="32">
        <f t="shared" si="25"/>
        <v>-24.2407799301825</v>
      </c>
      <c r="O34" s="32">
        <f t="shared" si="26"/>
        <v>0.9979706338784767</v>
      </c>
      <c r="P34" s="32">
        <f t="shared" si="27"/>
        <v>4.115547360707279</v>
      </c>
      <c r="Q34" s="32">
        <f t="shared" si="28"/>
        <v>4.11860866406321</v>
      </c>
      <c r="R34" s="32">
        <f t="shared" si="29"/>
        <v>-3.8379344934362596</v>
      </c>
      <c r="S34" s="32">
        <f t="shared" si="0"/>
        <v>1.2407676962648895</v>
      </c>
      <c r="T34" s="32">
        <f t="shared" si="1"/>
        <v>1.1897775510603303</v>
      </c>
      <c r="U34" s="32">
        <f t="shared" si="2"/>
        <v>1.0899059745142365</v>
      </c>
      <c r="V34" s="32">
        <f t="shared" si="3"/>
        <v>1.0771653800496275</v>
      </c>
      <c r="W34" s="32">
        <f t="shared" si="30"/>
        <v>1.0261999623204054</v>
      </c>
      <c r="X34" s="32">
        <f t="shared" si="4"/>
        <v>0.8924569393338723</v>
      </c>
      <c r="Y34" s="32">
        <f t="shared" si="5"/>
        <v>0.8605704014548855</v>
      </c>
      <c r="Z34" s="32">
        <f t="shared" si="6"/>
        <v>0.8244086020965312</v>
      </c>
      <c r="AA34" s="32">
        <f t="shared" si="7"/>
        <v>0.8651438952522321</v>
      </c>
      <c r="AB34" s="32">
        <f t="shared" si="8"/>
        <v>0.9058445431735571</v>
      </c>
      <c r="AC34" s="32">
        <f t="shared" si="9"/>
        <v>1.2956006943053044</v>
      </c>
      <c r="AD34" s="32">
        <f t="shared" si="10"/>
        <v>0.9741551759305409</v>
      </c>
      <c r="AE34" s="32">
        <f t="shared" si="11"/>
        <v>0.9513143736106566</v>
      </c>
      <c r="AF34" s="32">
        <f t="shared" si="12"/>
        <v>0.9549480636955823</v>
      </c>
      <c r="AG34" s="32">
        <f t="shared" si="13"/>
        <v>1.0066046770745554</v>
      </c>
      <c r="AH34" s="32">
        <f t="shared" si="14"/>
        <v>0.974982925970235</v>
      </c>
      <c r="AI34" s="7"/>
    </row>
    <row r="35" spans="1:194" s="27" customFormat="1" ht="25.5" customHeight="1">
      <c r="A35" s="53" t="s">
        <v>14</v>
      </c>
      <c r="B35" s="54"/>
      <c r="C35" s="25"/>
      <c r="D35" s="33">
        <f t="shared" si="15"/>
        <v>5.402129352768274</v>
      </c>
      <c r="E35" s="33">
        <f t="shared" si="16"/>
        <v>7.665331942933412</v>
      </c>
      <c r="F35" s="33">
        <f t="shared" si="17"/>
        <v>2.694383977582032</v>
      </c>
      <c r="G35" s="33">
        <f t="shared" si="18"/>
        <v>7.635424821790866</v>
      </c>
      <c r="H35" s="33">
        <f t="shared" si="19"/>
        <v>9.874898688674246</v>
      </c>
      <c r="I35" s="33">
        <f t="shared" si="20"/>
        <v>6.0855430664200165</v>
      </c>
      <c r="J35" s="33">
        <f t="shared" si="21"/>
        <v>7.988419059520458</v>
      </c>
      <c r="K35" s="33">
        <f t="shared" si="22"/>
        <v>4.284222575254784</v>
      </c>
      <c r="L35" s="33">
        <f t="shared" si="23"/>
        <v>0.3239653961706919</v>
      </c>
      <c r="M35" s="33">
        <f t="shared" si="24"/>
        <v>2.4298755393889233</v>
      </c>
      <c r="N35" s="33">
        <f t="shared" si="25"/>
        <v>0.7577648280980398</v>
      </c>
      <c r="O35" s="33">
        <f t="shared" si="26"/>
        <v>3.422904752346892</v>
      </c>
      <c r="P35" s="33">
        <f t="shared" si="27"/>
        <v>3.7193754153272187</v>
      </c>
      <c r="Q35" s="33">
        <f t="shared" si="28"/>
        <v>-1.2245164334151166</v>
      </c>
      <c r="R35" s="33">
        <f t="shared" si="29"/>
        <v>-0.7190974142126224</v>
      </c>
      <c r="S35" s="33">
        <f t="shared" si="0"/>
        <v>100</v>
      </c>
      <c r="T35" s="33">
        <f t="shared" si="1"/>
        <v>100</v>
      </c>
      <c r="U35" s="33">
        <f t="shared" si="2"/>
        <v>100</v>
      </c>
      <c r="V35" s="33">
        <f t="shared" si="3"/>
        <v>100</v>
      </c>
      <c r="W35" s="33">
        <f t="shared" si="30"/>
        <v>100</v>
      </c>
      <c r="X35" s="33">
        <f t="shared" si="4"/>
        <v>100</v>
      </c>
      <c r="Y35" s="33">
        <f t="shared" si="5"/>
        <v>100</v>
      </c>
      <c r="Z35" s="33">
        <f t="shared" si="6"/>
        <v>100</v>
      </c>
      <c r="AA35" s="33">
        <f t="shared" si="7"/>
        <v>100</v>
      </c>
      <c r="AB35" s="33">
        <f t="shared" si="8"/>
        <v>100</v>
      </c>
      <c r="AC35" s="33">
        <f t="shared" si="9"/>
        <v>100</v>
      </c>
      <c r="AD35" s="33">
        <f t="shared" si="10"/>
        <v>100</v>
      </c>
      <c r="AE35" s="33">
        <f t="shared" si="11"/>
        <v>100</v>
      </c>
      <c r="AF35" s="33">
        <f t="shared" si="12"/>
        <v>100</v>
      </c>
      <c r="AG35" s="33">
        <f t="shared" si="13"/>
        <v>100</v>
      </c>
      <c r="AH35" s="33">
        <f t="shared" si="14"/>
        <v>100</v>
      </c>
      <c r="AI35" s="26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</row>
    <row r="36" spans="1:35" ht="25.5" customHeight="1">
      <c r="A36" s="9" t="s">
        <v>15</v>
      </c>
      <c r="B36" s="16" t="s">
        <v>16</v>
      </c>
      <c r="C36" s="20"/>
      <c r="D36" s="32">
        <f t="shared" si="15"/>
        <v>5.158244415042976</v>
      </c>
      <c r="E36" s="32">
        <f t="shared" si="16"/>
        <v>5.081605843204059</v>
      </c>
      <c r="F36" s="32">
        <f t="shared" si="17"/>
        <v>4.666403274636726</v>
      </c>
      <c r="G36" s="32">
        <f t="shared" si="18"/>
        <v>4.8454333375031</v>
      </c>
      <c r="H36" s="32">
        <f t="shared" si="19"/>
        <v>6.103218331738148</v>
      </c>
      <c r="I36" s="32">
        <f t="shared" si="20"/>
        <v>3.634267102455182</v>
      </c>
      <c r="J36" s="32">
        <f t="shared" si="21"/>
        <v>5.479001578563892</v>
      </c>
      <c r="K36" s="32">
        <f t="shared" si="22"/>
        <v>4.914758397152868</v>
      </c>
      <c r="L36" s="32">
        <f t="shared" si="23"/>
        <v>1.3171424184967597</v>
      </c>
      <c r="M36" s="32">
        <f t="shared" si="24"/>
        <v>1.6554575301415768</v>
      </c>
      <c r="N36" s="32">
        <f t="shared" si="25"/>
        <v>1.7885006348730483</v>
      </c>
      <c r="O36" s="32">
        <f t="shared" si="26"/>
        <v>3.2728266171028726</v>
      </c>
      <c r="P36" s="32">
        <f t="shared" si="27"/>
        <v>3.3240969722583458</v>
      </c>
      <c r="Q36" s="32">
        <f t="shared" si="28"/>
        <v>0.5231669263472154</v>
      </c>
      <c r="R36" s="32">
        <f t="shared" si="29"/>
        <v>1.5637034481861896</v>
      </c>
      <c r="S36" s="32">
        <f>100*C15/C$22</f>
        <v>62.48584945124618</v>
      </c>
      <c r="T36" s="32">
        <f>100*E15/E$22</f>
        <v>62.34126643764192</v>
      </c>
      <c r="U36" s="32">
        <f>100*G15/G$22</f>
        <v>60.845216090901786</v>
      </c>
      <c r="V36" s="32">
        <f>100*I15/I$22</f>
        <v>62.013614357849995</v>
      </c>
      <c r="W36" s="32">
        <f t="shared" si="30"/>
        <v>60.406174648713645</v>
      </c>
      <c r="X36" s="32">
        <f>100*M15/M$22</f>
        <v>58.3326093023122</v>
      </c>
      <c r="Y36" s="32">
        <f>100*O15/O$22</f>
        <v>56.984741167173524</v>
      </c>
      <c r="Z36" s="32">
        <f>100*Q15/Q$22</f>
        <v>55.660538934396385</v>
      </c>
      <c r="AA36" s="32">
        <f>100*S15/S$22</f>
        <v>55.997080386186596</v>
      </c>
      <c r="AB36" s="32">
        <f>100*U15/U$22</f>
        <v>56.55143460591154</v>
      </c>
      <c r="AC36" s="32">
        <f>100*W15/W$22</f>
        <v>56.12387917662909</v>
      </c>
      <c r="AD36" s="32">
        <f>100*Y15/Y$22</f>
        <v>56.69801747734627</v>
      </c>
      <c r="AE36" s="32">
        <f>100*AA15/AA$22</f>
        <v>56.615742349265034</v>
      </c>
      <c r="AF36" s="32">
        <f>100*AC15/AC$22</f>
        <v>56.39997762450273</v>
      </c>
      <c r="AG36" s="32">
        <f>100*AE15/AE$22</f>
        <v>57.39789025247651</v>
      </c>
      <c r="AH36" s="32">
        <f>100*AG15/AG$22</f>
        <v>58.71766021785334</v>
      </c>
      <c r="AI36" s="7"/>
    </row>
    <row r="37" spans="1:35" ht="25.5" customHeight="1">
      <c r="A37" s="9" t="s">
        <v>17</v>
      </c>
      <c r="B37" s="16" t="s">
        <v>18</v>
      </c>
      <c r="C37" s="20"/>
      <c r="D37" s="32">
        <f t="shared" si="15"/>
        <v>4.886432724835144</v>
      </c>
      <c r="E37" s="32">
        <f t="shared" si="16"/>
        <v>1.4673424343987576</v>
      </c>
      <c r="F37" s="32">
        <f t="shared" si="17"/>
        <v>4.288931612194452</v>
      </c>
      <c r="G37" s="32">
        <f t="shared" si="18"/>
        <v>0.40556626531407686</v>
      </c>
      <c r="H37" s="32">
        <f t="shared" si="19"/>
        <v>4.591140860733995</v>
      </c>
      <c r="I37" s="32">
        <f t="shared" si="20"/>
        <v>4.439094526365065</v>
      </c>
      <c r="J37" s="32">
        <f t="shared" si="21"/>
        <v>6.90964507309202</v>
      </c>
      <c r="K37" s="32">
        <f t="shared" si="22"/>
        <v>3.696006324716705</v>
      </c>
      <c r="L37" s="32">
        <f t="shared" si="23"/>
        <v>5.258902012880123</v>
      </c>
      <c r="M37" s="32">
        <f t="shared" si="24"/>
        <v>4.015309482001756</v>
      </c>
      <c r="N37" s="32">
        <f t="shared" si="25"/>
        <v>5.545283093520435</v>
      </c>
      <c r="O37" s="32">
        <f t="shared" si="26"/>
        <v>2.7193118374160914</v>
      </c>
      <c r="P37" s="32">
        <f t="shared" si="27"/>
        <v>3.117374135988847</v>
      </c>
      <c r="Q37" s="32">
        <f t="shared" si="28"/>
        <v>-0.0721984182411899</v>
      </c>
      <c r="R37" s="32">
        <f t="shared" si="29"/>
        <v>4.010851754083575</v>
      </c>
      <c r="S37" s="32">
        <f aca="true" t="shared" si="31" ref="S37:S43">100*C16/C$22</f>
        <v>10.174041341212305</v>
      </c>
      <c r="T37" s="32">
        <f aca="true" t="shared" si="32" ref="T37:T43">100*E16/E$22</f>
        <v>10.124263230994481</v>
      </c>
      <c r="U37" s="32">
        <f aca="true" t="shared" si="33" ref="U37:U43">100*G16/G$22</f>
        <v>9.541437950516949</v>
      </c>
      <c r="V37" s="32">
        <f aca="true" t="shared" si="34" ref="V37:V43">100*I16/I$22</f>
        <v>9.689588966429554</v>
      </c>
      <c r="W37" s="32">
        <f t="shared" si="30"/>
        <v>9.03874043943511</v>
      </c>
      <c r="X37" s="32">
        <f aca="true" t="shared" si="35" ref="X37:X43">100*M16/M$22</f>
        <v>8.60407778107028</v>
      </c>
      <c r="Y37" s="32">
        <f aca="true" t="shared" si="36" ref="Y37:Y43">100*O16/O$22</f>
        <v>8.470542419967467</v>
      </c>
      <c r="Z37" s="32">
        <f aca="true" t="shared" si="37" ref="Z37:Z43">100*Q16/Q$22</f>
        <v>8.385924079471502</v>
      </c>
      <c r="AA37" s="32">
        <f aca="true" t="shared" si="38" ref="AA37:AA43">100*S16/S$22</f>
        <v>8.338623186800378</v>
      </c>
      <c r="AB37" s="32">
        <f aca="true" t="shared" si="39" ref="AB37:AB43">100*U16/U$22</f>
        <v>8.748800124434208</v>
      </c>
      <c r="AC37" s="32">
        <f aca="true" t="shared" si="40" ref="AC37:AC43">100*W16/W$22</f>
        <v>8.884216130764113</v>
      </c>
      <c r="AD37" s="32">
        <f aca="true" t="shared" si="41" ref="AD37:AD43">100*Y16/Y$22</f>
        <v>9.306350812617758</v>
      </c>
      <c r="AE37" s="32">
        <f aca="true" t="shared" si="42" ref="AE37:AE43">100*AA16/AA$22</f>
        <v>9.243039087702492</v>
      </c>
      <c r="AF37" s="32">
        <f aca="true" t="shared" si="43" ref="AF37:AF43">100*AC16/AC$22</f>
        <v>9.189391239038825</v>
      </c>
      <c r="AG37" s="32">
        <f aca="true" t="shared" si="44" ref="AG37:AG43">100*AE16/AE$22</f>
        <v>9.296594977161632</v>
      </c>
      <c r="AH37" s="32">
        <f aca="true" t="shared" si="45" ref="AH37:AH43">100*AG16/AG$22</f>
        <v>9.739504142317704</v>
      </c>
      <c r="AI37" s="7"/>
    </row>
    <row r="38" spans="1:35" ht="25.5" customHeight="1">
      <c r="A38" s="9" t="s">
        <v>19</v>
      </c>
      <c r="B38" s="16" t="s">
        <v>20</v>
      </c>
      <c r="C38" s="20"/>
      <c r="D38" s="32">
        <f t="shared" si="15"/>
        <v>2.119183396696236</v>
      </c>
      <c r="E38" s="32">
        <f t="shared" si="16"/>
        <v>6.458706108869733</v>
      </c>
      <c r="F38" s="32">
        <f t="shared" si="17"/>
        <v>-0.6457212023298112</v>
      </c>
      <c r="G38" s="32">
        <f t="shared" si="18"/>
        <v>14.179710264251044</v>
      </c>
      <c r="H38" s="32">
        <f t="shared" si="19"/>
        <v>7.767770226420536</v>
      </c>
      <c r="I38" s="32">
        <f t="shared" si="20"/>
        <v>9.831311193471999</v>
      </c>
      <c r="J38" s="32">
        <f t="shared" si="21"/>
        <v>9.244658177626363</v>
      </c>
      <c r="K38" s="32">
        <f t="shared" si="22"/>
        <v>5.5865512887651185</v>
      </c>
      <c r="L38" s="32">
        <f t="shared" si="23"/>
        <v>1.7043761857723003</v>
      </c>
      <c r="M38" s="32">
        <f t="shared" si="24"/>
        <v>1.5520733258899593</v>
      </c>
      <c r="N38" s="32">
        <f t="shared" si="25"/>
        <v>-7.05168975281732</v>
      </c>
      <c r="O38" s="32">
        <f t="shared" si="26"/>
        <v>5.999454993557061</v>
      </c>
      <c r="P38" s="32">
        <f t="shared" si="27"/>
        <v>11.987867778246342</v>
      </c>
      <c r="Q38" s="32">
        <f t="shared" si="28"/>
        <v>-13.0693026287204</v>
      </c>
      <c r="R38" s="32">
        <f t="shared" si="29"/>
        <v>-0.38602962614938363</v>
      </c>
      <c r="S38" s="32">
        <f t="shared" si="31"/>
        <v>28.53559514779418</v>
      </c>
      <c r="T38" s="32">
        <f t="shared" si="32"/>
        <v>27.646800801135193</v>
      </c>
      <c r="U38" s="32">
        <f t="shared" si="33"/>
        <v>27.336957851005767</v>
      </c>
      <c r="V38" s="32">
        <f t="shared" si="34"/>
        <v>26.44783119203376</v>
      </c>
      <c r="W38" s="32">
        <f t="shared" si="30"/>
        <v>28.05587201076271</v>
      </c>
      <c r="X38" s="32">
        <f t="shared" si="35"/>
        <v>27.51782986325883</v>
      </c>
      <c r="Y38" s="32">
        <f t="shared" si="36"/>
        <v>28.489455280332848</v>
      </c>
      <c r="Z38" s="32">
        <f t="shared" si="37"/>
        <v>28.82087570937864</v>
      </c>
      <c r="AA38" s="32">
        <f t="shared" si="38"/>
        <v>29.18079836170268</v>
      </c>
      <c r="AB38" s="32">
        <f t="shared" si="39"/>
        <v>29.582312483962653</v>
      </c>
      <c r="AC38" s="32">
        <f t="shared" si="40"/>
        <v>29.328798367674825</v>
      </c>
      <c r="AD38" s="32">
        <f t="shared" si="41"/>
        <v>27.055604642546566</v>
      </c>
      <c r="AE38" s="32">
        <f t="shared" si="42"/>
        <v>27.729634489559334</v>
      </c>
      <c r="AF38" s="32">
        <f t="shared" si="43"/>
        <v>29.940236607874613</v>
      </c>
      <c r="AG38" s="32">
        <f t="shared" si="44"/>
        <v>26.349915523614207</v>
      </c>
      <c r="AH38" s="32">
        <f t="shared" si="45"/>
        <v>26.438314277559055</v>
      </c>
      <c r="AI38" s="7"/>
    </row>
    <row r="39" spans="1:194" s="9" customFormat="1" ht="25.5" customHeight="1">
      <c r="A39" s="9" t="s">
        <v>21</v>
      </c>
      <c r="B39" s="16" t="s">
        <v>53</v>
      </c>
      <c r="C39" s="20"/>
      <c r="D39" s="32">
        <f t="shared" si="15"/>
        <v>108.03209999289822</v>
      </c>
      <c r="E39" s="32">
        <f t="shared" si="16"/>
        <v>104.78271259345236</v>
      </c>
      <c r="F39" s="32">
        <f t="shared" si="17"/>
        <v>-14.734859219497558</v>
      </c>
      <c r="G39" s="32">
        <f t="shared" si="18"/>
        <v>-69.750527879878</v>
      </c>
      <c r="H39" s="32">
        <f t="shared" si="19"/>
        <v>71.92347466390899</v>
      </c>
      <c r="I39" s="32">
        <f t="shared" si="20"/>
        <v>-29.17669172932331</v>
      </c>
      <c r="J39" s="32">
        <f t="shared" si="21"/>
        <v>126.31243696586867</v>
      </c>
      <c r="K39" s="32">
        <f t="shared" si="22"/>
        <v>6.147531370939369</v>
      </c>
      <c r="L39" s="32">
        <f t="shared" si="23"/>
        <v>-24.942549054269048</v>
      </c>
      <c r="M39" s="32">
        <f t="shared" si="24"/>
        <v>-46.702779086198774</v>
      </c>
      <c r="N39" s="32">
        <f t="shared" si="25"/>
        <v>-188.01922227132127</v>
      </c>
      <c r="O39" s="32">
        <f t="shared" si="26"/>
        <v>-284.6501411986194</v>
      </c>
      <c r="P39" s="32">
        <f t="shared" si="27"/>
        <v>-42.444942903752036</v>
      </c>
      <c r="Q39" s="32">
        <f t="shared" si="28"/>
        <v>71.48509005019191</v>
      </c>
      <c r="R39" s="32">
        <f t="shared" si="29"/>
        <v>-107.63403464068041</v>
      </c>
      <c r="S39" s="32">
        <f t="shared" si="31"/>
        <v>0.5583296028092135</v>
      </c>
      <c r="T39" s="32">
        <f t="shared" si="32"/>
        <v>1.1019746989347792</v>
      </c>
      <c r="U39" s="32">
        <f t="shared" si="33"/>
        <v>2.095989154399561</v>
      </c>
      <c r="V39" s="32">
        <f t="shared" si="34"/>
        <v>1.7402588476824392</v>
      </c>
      <c r="W39" s="32">
        <f t="shared" si="30"/>
        <v>0.4890760786416127</v>
      </c>
      <c r="X39" s="32">
        <f t="shared" si="35"/>
        <v>0.7652672249856872</v>
      </c>
      <c r="Y39" s="32">
        <f t="shared" si="36"/>
        <v>0.5108967255856234</v>
      </c>
      <c r="Z39" s="32">
        <f t="shared" si="37"/>
        <v>1.0706915057385649</v>
      </c>
      <c r="AA39" s="32">
        <f t="shared" si="38"/>
        <v>1.0898221934959365</v>
      </c>
      <c r="AB39" s="32">
        <f t="shared" si="39"/>
        <v>0.8153513022025383</v>
      </c>
      <c r="AC39" s="32">
        <f t="shared" si="40"/>
        <v>0.42425081790842756</v>
      </c>
      <c r="AD39" s="32">
        <f t="shared" si="41"/>
        <v>-0.3706138887060563</v>
      </c>
      <c r="AE39" s="32">
        <f t="shared" si="42"/>
        <v>0.6616900486755067</v>
      </c>
      <c r="AF39" s="32">
        <f t="shared" si="43"/>
        <v>0.3671793083889902</v>
      </c>
      <c r="AG39" s="32">
        <f t="shared" si="44"/>
        <v>0.6374636143513054</v>
      </c>
      <c r="AH39" s="32">
        <f t="shared" si="45"/>
        <v>-0.049016670753231684</v>
      </c>
      <c r="AI39" s="7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</row>
    <row r="40" spans="1:194" ht="25.5" customHeight="1">
      <c r="A40" s="9" t="s">
        <v>22</v>
      </c>
      <c r="B40" s="16" t="s">
        <v>23</v>
      </c>
      <c r="C40" s="29"/>
      <c r="D40" s="34" t="s">
        <v>67</v>
      </c>
      <c r="E40" s="34" t="s">
        <v>67</v>
      </c>
      <c r="F40" s="32">
        <f t="shared" si="17"/>
        <v>1.4261347051955633</v>
      </c>
      <c r="G40" s="32">
        <f t="shared" si="18"/>
        <v>8.638332936135006</v>
      </c>
      <c r="H40" s="32">
        <f t="shared" si="19"/>
        <v>14.4733976091866</v>
      </c>
      <c r="I40" s="32">
        <f t="shared" si="20"/>
        <v>9.565349443788843</v>
      </c>
      <c r="J40" s="32">
        <f t="shared" si="21"/>
        <v>15.696985147252823</v>
      </c>
      <c r="K40" s="32">
        <f t="shared" si="22"/>
        <v>3.24281462275789</v>
      </c>
      <c r="L40" s="32">
        <f t="shared" si="23"/>
        <v>-3.0473022534289056</v>
      </c>
      <c r="M40" s="32">
        <f t="shared" si="24"/>
        <v>-4.545250541775485</v>
      </c>
      <c r="N40" s="32">
        <f t="shared" si="25"/>
        <v>-0.5313767920439759</v>
      </c>
      <c r="O40" s="32">
        <f t="shared" si="26"/>
        <v>-0.987098170724616</v>
      </c>
      <c r="P40" s="32">
        <f t="shared" si="27"/>
        <v>4.340276264843543</v>
      </c>
      <c r="Q40" s="32">
        <f t="shared" si="28"/>
        <v>0.623313485831193</v>
      </c>
      <c r="R40" s="32">
        <f t="shared" si="29"/>
        <v>-5.332053889648343</v>
      </c>
      <c r="S40" s="34" t="s">
        <v>67</v>
      </c>
      <c r="T40" s="34" t="s">
        <v>67</v>
      </c>
      <c r="U40" s="32">
        <f t="shared" si="33"/>
        <v>61.28994161405176</v>
      </c>
      <c r="V40" s="32">
        <f t="shared" si="34"/>
        <v>60.533026573073485</v>
      </c>
      <c r="W40" s="32">
        <f t="shared" si="30"/>
        <v>61.09705150851141</v>
      </c>
      <c r="X40" s="32">
        <f t="shared" si="35"/>
        <v>63.65409346041756</v>
      </c>
      <c r="Y40" s="32">
        <f t="shared" si="36"/>
        <v>65.74206807002585</v>
      </c>
      <c r="Z40" s="32">
        <f t="shared" si="37"/>
        <v>70.43495162990713</v>
      </c>
      <c r="AA40" s="32">
        <f t="shared" si="38"/>
        <v>69.73157084085071</v>
      </c>
      <c r="AB40" s="32">
        <f t="shared" si="39"/>
        <v>67.38832425960567</v>
      </c>
      <c r="AC40" s="32">
        <f t="shared" si="40"/>
        <v>62.799408617231514</v>
      </c>
      <c r="AD40" s="32">
        <f t="shared" si="41"/>
        <v>61.99592382867056</v>
      </c>
      <c r="AE40" s="32">
        <f t="shared" si="42"/>
        <v>59.35238750605773</v>
      </c>
      <c r="AF40" s="32">
        <f t="shared" si="43"/>
        <v>59.707691880729925</v>
      </c>
      <c r="AG40" s="32">
        <f t="shared" si="44"/>
        <v>60.824666007128194</v>
      </c>
      <c r="AH40" s="32">
        <f t="shared" si="45"/>
        <v>57.99852795221527</v>
      </c>
      <c r="AI40" s="7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</row>
    <row r="41" spans="1:35" ht="25.5" customHeight="1">
      <c r="A41" s="9" t="s">
        <v>24</v>
      </c>
      <c r="B41" s="16" t="s">
        <v>25</v>
      </c>
      <c r="C41" s="29"/>
      <c r="D41" s="34" t="s">
        <v>67</v>
      </c>
      <c r="E41" s="34" t="s">
        <v>67</v>
      </c>
      <c r="F41" s="32">
        <f t="shared" si="17"/>
        <v>-0.23413939607801115</v>
      </c>
      <c r="G41" s="32">
        <f t="shared" si="18"/>
        <v>8.20244478915962</v>
      </c>
      <c r="H41" s="32">
        <f t="shared" si="19"/>
        <v>15.261469863049648</v>
      </c>
      <c r="I41" s="32">
        <f t="shared" si="20"/>
        <v>10.32554681808103</v>
      </c>
      <c r="J41" s="32">
        <f t="shared" si="21"/>
        <v>15.138658657221622</v>
      </c>
      <c r="K41" s="32">
        <f t="shared" si="22"/>
        <v>3.947895971176097</v>
      </c>
      <c r="L41" s="32">
        <f t="shared" si="23"/>
        <v>-1.916258434374652</v>
      </c>
      <c r="M41" s="32">
        <f t="shared" si="24"/>
        <v>-4.0377103666820675</v>
      </c>
      <c r="N41" s="32">
        <f t="shared" si="25"/>
        <v>0.05105480745527627</v>
      </c>
      <c r="O41" s="32">
        <f t="shared" si="26"/>
        <v>-8.260409050001414</v>
      </c>
      <c r="P41" s="32">
        <f t="shared" si="27"/>
        <v>4.443153408869039</v>
      </c>
      <c r="Q41" s="32">
        <f t="shared" si="28"/>
        <v>1.1292433865752847</v>
      </c>
      <c r="R41" s="32">
        <f t="shared" si="29"/>
        <v>-6.119694212465649</v>
      </c>
      <c r="S41" s="34" t="s">
        <v>67</v>
      </c>
      <c r="T41" s="34" t="s">
        <v>67</v>
      </c>
      <c r="U41" s="32">
        <f t="shared" si="33"/>
        <v>56.73740998396221</v>
      </c>
      <c r="V41" s="32">
        <f t="shared" si="34"/>
        <v>55.11943610006182</v>
      </c>
      <c r="W41" s="32">
        <f t="shared" si="30"/>
        <v>55.409803522409874</v>
      </c>
      <c r="X41" s="32">
        <f t="shared" si="35"/>
        <v>58.126246076567</v>
      </c>
      <c r="Y41" s="32">
        <f t="shared" si="36"/>
        <v>60.44942314962313</v>
      </c>
      <c r="Z41" s="32">
        <f t="shared" si="37"/>
        <v>64.45196215173961</v>
      </c>
      <c r="AA41" s="32">
        <f t="shared" si="38"/>
        <v>64.24409840187025</v>
      </c>
      <c r="AB41" s="32">
        <f t="shared" si="39"/>
        <v>62.80953429105747</v>
      </c>
      <c r="AC41" s="32">
        <f t="shared" si="40"/>
        <v>58.843639998903285</v>
      </c>
      <c r="AD41" s="32">
        <f t="shared" si="41"/>
        <v>58.43091359405231</v>
      </c>
      <c r="AE41" s="32">
        <f t="shared" si="42"/>
        <v>51.83018331180097</v>
      </c>
      <c r="AF41" s="32">
        <f t="shared" si="43"/>
        <v>52.191866420015835</v>
      </c>
      <c r="AG41" s="32">
        <f t="shared" si="44"/>
        <v>53.43556691809467</v>
      </c>
      <c r="AH41" s="32">
        <f t="shared" si="45"/>
        <v>50.5288250967123</v>
      </c>
      <c r="AI41" s="7"/>
    </row>
    <row r="42" spans="1:35" ht="25.5" customHeight="1">
      <c r="A42" s="9" t="s">
        <v>26</v>
      </c>
      <c r="B42" s="16" t="s">
        <v>27</v>
      </c>
      <c r="C42" s="20"/>
      <c r="D42" s="32">
        <f t="shared" si="15"/>
        <v>-27.021772060319684</v>
      </c>
      <c r="E42" s="32">
        <f t="shared" si="16"/>
        <v>287.65141423216335</v>
      </c>
      <c r="F42" s="32">
        <f t="shared" si="17"/>
        <v>24.601614321106048</v>
      </c>
      <c r="G42" s="32">
        <f t="shared" si="18"/>
        <v>-25.390920635735085</v>
      </c>
      <c r="H42" s="32">
        <f>100*(M21-K21)/K21</f>
        <v>-77.6610559977993</v>
      </c>
      <c r="I42" s="32">
        <f>100*(O21-M21)/M21</f>
        <v>-135.7153852074194</v>
      </c>
      <c r="J42" s="32">
        <f>100*(Q21-O21)/O21</f>
        <v>-66.10279064755953</v>
      </c>
      <c r="K42" s="32">
        <f t="shared" si="22"/>
        <v>-223.80801017164654</v>
      </c>
      <c r="L42" s="32">
        <f t="shared" si="23"/>
        <v>195.96919127086008</v>
      </c>
      <c r="M42" s="32">
        <f t="shared" si="24"/>
        <v>-574.9566273421235</v>
      </c>
      <c r="N42" s="32">
        <f t="shared" si="25"/>
        <v>194.1391339287345</v>
      </c>
      <c r="O42" s="32">
        <f t="shared" si="26"/>
        <v>-148.9363551692021</v>
      </c>
      <c r="P42" s="32">
        <f t="shared" si="27"/>
        <v>99.70943511140436</v>
      </c>
      <c r="Q42" s="32">
        <f t="shared" si="28"/>
        <v>-69.00219193748214</v>
      </c>
      <c r="R42" s="32">
        <f t="shared" si="29"/>
        <v>114.71848162495644</v>
      </c>
      <c r="S42" s="32">
        <f t="shared" si="31"/>
        <v>-1.7538155430618794</v>
      </c>
      <c r="T42" s="32">
        <f t="shared" si="32"/>
        <v>-1.2143051687063713</v>
      </c>
      <c r="U42" s="32">
        <f t="shared" si="33"/>
        <v>-4.372132676913616</v>
      </c>
      <c r="V42" s="32">
        <f t="shared" si="34"/>
        <v>-5.304815789034953</v>
      </c>
      <c r="W42" s="32">
        <f t="shared" si="30"/>
        <v>-3.677111163654617</v>
      </c>
      <c r="X42" s="32">
        <f t="shared" si="35"/>
        <v>-0.7476027860330101</v>
      </c>
      <c r="Y42" s="32">
        <f t="shared" si="36"/>
        <v>0.2516923674377712</v>
      </c>
      <c r="Z42" s="32">
        <f t="shared" si="37"/>
        <v>0.0790054058180726</v>
      </c>
      <c r="AA42" s="32">
        <f t="shared" si="38"/>
        <v>-0.0937965671660481</v>
      </c>
      <c r="AB42" s="32">
        <f t="shared" si="39"/>
        <v>-0.27671248857132774</v>
      </c>
      <c r="AC42" s="32">
        <f t="shared" si="40"/>
        <v>1.2830868886953233</v>
      </c>
      <c r="AD42" s="32">
        <f t="shared" si="41"/>
        <v>3.745677237283362</v>
      </c>
      <c r="AE42" s="32">
        <f t="shared" si="42"/>
        <v>-1.7723326575657299</v>
      </c>
      <c r="AF42" s="32">
        <f t="shared" si="43"/>
        <v>-3.4125885588358496</v>
      </c>
      <c r="AG42" s="32">
        <f t="shared" si="44"/>
        <v>-1.0709415061666554</v>
      </c>
      <c r="AH42" s="32">
        <f t="shared" si="45"/>
        <v>-2.316164822479837</v>
      </c>
      <c r="AI42" s="7"/>
    </row>
    <row r="43" spans="1:194" s="27" customFormat="1" ht="25.5" customHeight="1">
      <c r="A43" s="62" t="s">
        <v>28</v>
      </c>
      <c r="B43" s="63"/>
      <c r="C43" s="28"/>
      <c r="D43" s="35">
        <f t="shared" si="15"/>
        <v>5.402129352768274</v>
      </c>
      <c r="E43" s="35">
        <f t="shared" si="16"/>
        <v>7.665331942933412</v>
      </c>
      <c r="F43" s="35">
        <f t="shared" si="17"/>
        <v>2.694383977582032</v>
      </c>
      <c r="G43" s="35">
        <f t="shared" si="18"/>
        <v>7.635424821790866</v>
      </c>
      <c r="H43" s="35">
        <f>100*(M22-K22)/K22</f>
        <v>9.874898688674246</v>
      </c>
      <c r="I43" s="35">
        <f>100*(O22-M22)/M22</f>
        <v>6.0855430664200165</v>
      </c>
      <c r="J43" s="35">
        <f>100*(Q22-O22)/O22</f>
        <v>7.988419059520458</v>
      </c>
      <c r="K43" s="35">
        <f t="shared" si="22"/>
        <v>4.284222575254784</v>
      </c>
      <c r="L43" s="35">
        <f t="shared" si="23"/>
        <v>0.3239653961706919</v>
      </c>
      <c r="M43" s="35">
        <f t="shared" si="24"/>
        <v>2.4298755393889233</v>
      </c>
      <c r="N43" s="35">
        <f t="shared" si="25"/>
        <v>0.7577648280980398</v>
      </c>
      <c r="O43" s="35">
        <f t="shared" si="26"/>
        <v>3.422904752346892</v>
      </c>
      <c r="P43" s="35">
        <f t="shared" si="27"/>
        <v>3.7193754153272187</v>
      </c>
      <c r="Q43" s="35">
        <f t="shared" si="28"/>
        <v>-1.2245164334151166</v>
      </c>
      <c r="R43" s="35">
        <f t="shared" si="29"/>
        <v>-0.7190974142126224</v>
      </c>
      <c r="S43" s="35">
        <f t="shared" si="31"/>
        <v>100</v>
      </c>
      <c r="T43" s="35">
        <f t="shared" si="32"/>
        <v>100</v>
      </c>
      <c r="U43" s="35">
        <f t="shared" si="33"/>
        <v>100</v>
      </c>
      <c r="V43" s="35">
        <f t="shared" si="34"/>
        <v>100</v>
      </c>
      <c r="W43" s="35">
        <f t="shared" si="30"/>
        <v>100</v>
      </c>
      <c r="X43" s="35">
        <f t="shared" si="35"/>
        <v>100</v>
      </c>
      <c r="Y43" s="35">
        <f t="shared" si="36"/>
        <v>100</v>
      </c>
      <c r="Z43" s="35">
        <f t="shared" si="37"/>
        <v>100</v>
      </c>
      <c r="AA43" s="35">
        <f t="shared" si="38"/>
        <v>100</v>
      </c>
      <c r="AB43" s="35">
        <f t="shared" si="39"/>
        <v>100</v>
      </c>
      <c r="AC43" s="35">
        <f t="shared" si="40"/>
        <v>100</v>
      </c>
      <c r="AD43" s="35">
        <f t="shared" si="41"/>
        <v>100</v>
      </c>
      <c r="AE43" s="35">
        <f t="shared" si="42"/>
        <v>100</v>
      </c>
      <c r="AF43" s="35">
        <f t="shared" si="43"/>
        <v>100</v>
      </c>
      <c r="AG43" s="35">
        <f t="shared" si="44"/>
        <v>100</v>
      </c>
      <c r="AH43" s="35">
        <f t="shared" si="45"/>
        <v>100</v>
      </c>
      <c r="AI43" s="26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</row>
    <row r="44" spans="1:35" ht="25.5" customHeight="1">
      <c r="A44" s="9" t="s">
        <v>66</v>
      </c>
      <c r="AI44" s="7"/>
    </row>
    <row r="45" spans="1:35" ht="25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5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5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5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5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5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5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5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5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5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5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5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5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5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5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5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5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5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5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5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5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5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5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5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5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5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5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5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5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5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5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5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5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5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5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5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5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5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5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5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5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5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5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5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5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5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5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5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5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5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5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5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5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5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5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5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5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5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5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5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5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5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5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5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5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5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5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5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5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5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5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5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5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5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5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ht="25.5" customHeight="1">
      <c r="AI126" s="7"/>
    </row>
    <row r="127" ht="25.5" customHeight="1">
      <c r="AI127" s="7"/>
    </row>
    <row r="128" ht="25.5" customHeight="1">
      <c r="AI128" s="7"/>
    </row>
    <row r="129" ht="25.5" customHeight="1">
      <c r="AI129" s="7"/>
    </row>
    <row r="130" ht="25.5" customHeight="1">
      <c r="AI130" s="7"/>
    </row>
    <row r="131" ht="25.5" customHeight="1">
      <c r="AI131" s="7"/>
    </row>
    <row r="132" ht="25.5" customHeight="1">
      <c r="AI132" s="7"/>
    </row>
    <row r="133" ht="25.5" customHeight="1">
      <c r="AI133" s="7"/>
    </row>
    <row r="134" ht="25.5" customHeight="1">
      <c r="AI134" s="7"/>
    </row>
    <row r="135" ht="25.5" customHeight="1">
      <c r="AI135" s="7"/>
    </row>
    <row r="136" ht="25.5" customHeight="1">
      <c r="AI136" s="7"/>
    </row>
    <row r="137" ht="25.5" customHeight="1">
      <c r="AI137" s="7"/>
    </row>
    <row r="138" ht="25.5" customHeight="1">
      <c r="AI138" s="7"/>
    </row>
    <row r="139" ht="25.5" customHeight="1">
      <c r="AI139" s="7"/>
    </row>
    <row r="140" ht="25.5" customHeight="1">
      <c r="AI140" s="7"/>
    </row>
    <row r="141" ht="25.5" customHeight="1">
      <c r="AI141" s="7"/>
    </row>
    <row r="142" ht="25.5" customHeight="1">
      <c r="AI142" s="7"/>
    </row>
    <row r="143" ht="25.5" customHeight="1">
      <c r="AI143" s="7"/>
    </row>
    <row r="144" ht="25.5" customHeight="1">
      <c r="AI144" s="7"/>
    </row>
    <row r="145" ht="25.5" customHeight="1">
      <c r="AI145" s="7"/>
    </row>
    <row r="146" ht="25.5" customHeight="1">
      <c r="AI146" s="7"/>
    </row>
    <row r="147" ht="25.5" customHeight="1">
      <c r="AI147" s="7"/>
    </row>
    <row r="148" ht="25.5" customHeight="1">
      <c r="AI148" s="7"/>
    </row>
    <row r="149" ht="25.5" customHeight="1">
      <c r="AI149" s="7"/>
    </row>
    <row r="150" ht="25.5" customHeight="1">
      <c r="AI150" s="7"/>
    </row>
    <row r="151" ht="25.5" customHeight="1">
      <c r="AI151" s="7"/>
    </row>
    <row r="152" ht="25.5" customHeight="1">
      <c r="AI152" s="7"/>
    </row>
    <row r="153" ht="25.5" customHeight="1">
      <c r="AI153" s="7"/>
    </row>
    <row r="154" ht="25.5" customHeight="1">
      <c r="AI154" s="7"/>
    </row>
    <row r="155" ht="25.5" customHeight="1">
      <c r="AI155" s="7"/>
    </row>
    <row r="156" ht="25.5" customHeight="1">
      <c r="AI156" s="7"/>
    </row>
    <row r="157" ht="25.5" customHeight="1">
      <c r="AI157" s="7"/>
    </row>
    <row r="158" ht="25.5" customHeight="1">
      <c r="AI158" s="7"/>
    </row>
    <row r="159" ht="25.5" customHeight="1">
      <c r="AI159" s="7"/>
    </row>
    <row r="160" ht="25.5" customHeight="1">
      <c r="AI160" s="7"/>
    </row>
    <row r="161" ht="25.5" customHeight="1">
      <c r="AI161" s="7"/>
    </row>
    <row r="162" ht="25.5" customHeight="1">
      <c r="AI162" s="7"/>
    </row>
    <row r="163" ht="25.5" customHeight="1">
      <c r="AI163" s="7"/>
    </row>
    <row r="164" ht="25.5" customHeight="1">
      <c r="AI164" s="7"/>
    </row>
    <row r="165" ht="25.5" customHeight="1">
      <c r="AI165" s="7"/>
    </row>
    <row r="166" ht="25.5" customHeight="1">
      <c r="AI166" s="7"/>
    </row>
    <row r="167" ht="25.5" customHeight="1">
      <c r="AI167" s="7"/>
    </row>
    <row r="168" ht="25.5" customHeight="1">
      <c r="AI168" s="7"/>
    </row>
    <row r="169" ht="25.5" customHeight="1">
      <c r="AI169" s="7"/>
    </row>
    <row r="170" ht="25.5" customHeight="1">
      <c r="AI170" s="7"/>
    </row>
    <row r="171" ht="25.5" customHeight="1">
      <c r="AI171" s="7"/>
    </row>
    <row r="172" ht="25.5" customHeight="1">
      <c r="AI172" s="7"/>
    </row>
    <row r="173" ht="25.5" customHeight="1">
      <c r="AI173" s="7"/>
    </row>
    <row r="174" ht="25.5" customHeight="1">
      <c r="AI174" s="7"/>
    </row>
    <row r="175" ht="25.5" customHeight="1">
      <c r="AI175" s="7"/>
    </row>
    <row r="176" ht="25.5" customHeight="1">
      <c r="AI176" s="7"/>
    </row>
    <row r="177" ht="25.5" customHeight="1">
      <c r="AI177" s="7"/>
    </row>
    <row r="178" ht="25.5" customHeight="1">
      <c r="AI178" s="7"/>
    </row>
    <row r="179" ht="25.5" customHeight="1">
      <c r="AI179" s="7"/>
    </row>
    <row r="180" ht="25.5" customHeight="1">
      <c r="AI180" s="7"/>
    </row>
    <row r="181" ht="25.5" customHeight="1">
      <c r="AI181" s="7"/>
    </row>
    <row r="182" ht="25.5" customHeight="1">
      <c r="AI182" s="7"/>
    </row>
    <row r="183" ht="25.5" customHeight="1">
      <c r="AI183" s="7"/>
    </row>
    <row r="184" ht="25.5" customHeight="1">
      <c r="AI184" s="7"/>
    </row>
    <row r="185" ht="25.5" customHeight="1">
      <c r="AI185" s="7"/>
    </row>
    <row r="186" ht="25.5" customHeight="1">
      <c r="AI186" s="7"/>
    </row>
    <row r="187" ht="25.5" customHeight="1">
      <c r="AI187" s="7"/>
    </row>
    <row r="188" ht="25.5" customHeight="1">
      <c r="AI188" s="7"/>
    </row>
    <row r="189" ht="25.5" customHeight="1">
      <c r="AI189" s="7"/>
    </row>
    <row r="190" ht="25.5" customHeight="1">
      <c r="AI190" s="7"/>
    </row>
    <row r="191" ht="25.5" customHeight="1">
      <c r="AI191" s="7"/>
    </row>
    <row r="192" ht="25.5" customHeight="1">
      <c r="AI192" s="7"/>
    </row>
    <row r="193" ht="25.5" customHeight="1">
      <c r="AI193" s="7"/>
    </row>
    <row r="194" ht="25.5" customHeight="1">
      <c r="AI194" s="7"/>
    </row>
    <row r="195" ht="25.5" customHeight="1">
      <c r="AI195" s="7"/>
    </row>
    <row r="196" ht="25.5" customHeight="1">
      <c r="AI196" s="7"/>
    </row>
    <row r="197" ht="25.5" customHeight="1">
      <c r="AI197" s="7"/>
    </row>
    <row r="198" ht="25.5" customHeight="1">
      <c r="AI198" s="7"/>
    </row>
    <row r="199" ht="25.5" customHeight="1">
      <c r="AI199" s="7"/>
    </row>
    <row r="200" ht="25.5" customHeight="1">
      <c r="AI200" s="7"/>
    </row>
    <row r="201" ht="25.5" customHeight="1">
      <c r="AI201" s="7"/>
    </row>
    <row r="202" ht="25.5" customHeight="1">
      <c r="AI202" s="7"/>
    </row>
    <row r="203" ht="25.5" customHeight="1">
      <c r="AI203" s="7"/>
    </row>
    <row r="204" ht="25.5" customHeight="1">
      <c r="AI204" s="7"/>
    </row>
    <row r="205" ht="25.5" customHeight="1">
      <c r="AI205" s="7"/>
    </row>
    <row r="206" ht="25.5" customHeight="1">
      <c r="AI206" s="7"/>
    </row>
    <row r="207" ht="25.5" customHeight="1">
      <c r="AI207" s="7"/>
    </row>
    <row r="208" ht="25.5" customHeight="1">
      <c r="AI208" s="7"/>
    </row>
    <row r="209" ht="25.5" customHeight="1">
      <c r="AI209" s="7"/>
    </row>
    <row r="210" ht="25.5" customHeight="1">
      <c r="AI210" s="7"/>
    </row>
    <row r="211" ht="25.5" customHeight="1">
      <c r="AI211" s="7"/>
    </row>
    <row r="212" ht="25.5" customHeight="1">
      <c r="AI212" s="7"/>
    </row>
    <row r="213" ht="25.5" customHeight="1">
      <c r="AI213" s="7"/>
    </row>
    <row r="214" ht="25.5" customHeight="1">
      <c r="AI214" s="7"/>
    </row>
    <row r="215" ht="25.5" customHeight="1">
      <c r="AI215" s="7"/>
    </row>
    <row r="216" ht="25.5" customHeight="1">
      <c r="AI216" s="7"/>
    </row>
    <row r="217" ht="25.5" customHeight="1">
      <c r="AI217" s="7"/>
    </row>
    <row r="218" ht="25.5" customHeight="1">
      <c r="AI218" s="7"/>
    </row>
    <row r="219" ht="25.5" customHeight="1">
      <c r="AI219" s="7"/>
    </row>
    <row r="220" ht="25.5" customHeight="1">
      <c r="AI220" s="7"/>
    </row>
    <row r="221" ht="25.5" customHeight="1">
      <c r="AI221" s="7"/>
    </row>
    <row r="222" ht="25.5" customHeight="1">
      <c r="AI222" s="7"/>
    </row>
    <row r="223" ht="25.5" customHeight="1">
      <c r="AI223" s="7"/>
    </row>
    <row r="224" ht="25.5" customHeight="1">
      <c r="AI224" s="7"/>
    </row>
    <row r="225" ht="25.5" customHeight="1">
      <c r="AI225" s="7"/>
    </row>
    <row r="226" ht="25.5" customHeight="1">
      <c r="AI226" s="7"/>
    </row>
    <row r="227" ht="25.5" customHeight="1">
      <c r="AI227" s="7"/>
    </row>
    <row r="228" ht="25.5" customHeight="1">
      <c r="AI228" s="7"/>
    </row>
    <row r="229" ht="25.5" customHeight="1">
      <c r="AI229" s="7"/>
    </row>
    <row r="230" ht="25.5" customHeight="1">
      <c r="AI230" s="7"/>
    </row>
    <row r="231" ht="25.5" customHeight="1">
      <c r="AI231" s="7"/>
    </row>
    <row r="232" ht="25.5" customHeight="1">
      <c r="AI232" s="7"/>
    </row>
    <row r="233" ht="25.5" customHeight="1">
      <c r="AI233" s="7"/>
    </row>
    <row r="234" ht="25.5" customHeight="1">
      <c r="AI234" s="7"/>
    </row>
    <row r="235" ht="25.5" customHeight="1">
      <c r="AI235" s="7"/>
    </row>
    <row r="236" ht="25.5" customHeight="1">
      <c r="AI236" s="7"/>
    </row>
    <row r="237" ht="25.5" customHeight="1">
      <c r="AI237" s="7"/>
    </row>
    <row r="238" ht="25.5" customHeight="1">
      <c r="AI238" s="7"/>
    </row>
    <row r="239" ht="25.5" customHeight="1">
      <c r="AI239" s="7"/>
    </row>
    <row r="240" ht="25.5" customHeight="1">
      <c r="AI240" s="7"/>
    </row>
    <row r="241" ht="25.5" customHeight="1">
      <c r="AI241" s="7"/>
    </row>
    <row r="242" ht="25.5" customHeight="1">
      <c r="AI242" s="7"/>
    </row>
    <row r="243" ht="25.5" customHeight="1">
      <c r="AI243" s="7"/>
    </row>
    <row r="244" ht="25.5" customHeight="1">
      <c r="AI244" s="7"/>
    </row>
    <row r="245" ht="25.5" customHeight="1">
      <c r="AI245" s="7"/>
    </row>
    <row r="246" ht="25.5" customHeight="1">
      <c r="AI246" s="7"/>
    </row>
    <row r="247" ht="25.5" customHeight="1">
      <c r="AI247" s="7"/>
    </row>
    <row r="248" ht="25.5" customHeight="1">
      <c r="AI248" s="7"/>
    </row>
    <row r="249" ht="25.5" customHeight="1">
      <c r="AI249" s="7"/>
    </row>
    <row r="250" ht="25.5" customHeight="1">
      <c r="AI250" s="7"/>
    </row>
    <row r="251" ht="25.5" customHeight="1">
      <c r="AI251" s="7"/>
    </row>
    <row r="252" ht="25.5" customHeight="1">
      <c r="AI252" s="7"/>
    </row>
    <row r="253" ht="25.5" customHeight="1">
      <c r="AI253" s="7"/>
    </row>
    <row r="254" ht="25.5" customHeight="1">
      <c r="AI254" s="7"/>
    </row>
    <row r="255" ht="25.5" customHeight="1">
      <c r="AI255" s="7"/>
    </row>
    <row r="256" ht="25.5" customHeight="1">
      <c r="AI256" s="7"/>
    </row>
    <row r="257" ht="25.5" customHeight="1">
      <c r="AI257" s="7"/>
    </row>
    <row r="258" ht="25.5" customHeight="1">
      <c r="AI258" s="7"/>
    </row>
    <row r="259" ht="25.5" customHeight="1">
      <c r="AI259" s="7"/>
    </row>
    <row r="260" ht="25.5" customHeight="1">
      <c r="AI260" s="7"/>
    </row>
    <row r="261" ht="25.5" customHeight="1">
      <c r="AI261" s="7"/>
    </row>
    <row r="262" ht="25.5" customHeight="1">
      <c r="AI262" s="7"/>
    </row>
    <row r="263" ht="25.5" customHeight="1">
      <c r="AI263" s="7"/>
    </row>
    <row r="264" ht="25.5" customHeight="1">
      <c r="AI264" s="7"/>
    </row>
    <row r="265" ht="25.5" customHeight="1">
      <c r="AI265" s="7"/>
    </row>
    <row r="266" ht="25.5" customHeight="1">
      <c r="AI266" s="7"/>
    </row>
    <row r="267" ht="25.5" customHeight="1">
      <c r="AI267" s="7"/>
    </row>
  </sheetData>
  <sheetProtection/>
  <mergeCells count="248">
    <mergeCell ref="G3:Z3"/>
    <mergeCell ref="C9:D9"/>
    <mergeCell ref="C16:D16"/>
    <mergeCell ref="C15:D15"/>
    <mergeCell ref="C14:D14"/>
    <mergeCell ref="C13:D13"/>
    <mergeCell ref="C12:D12"/>
    <mergeCell ref="C11:D11"/>
    <mergeCell ref="C10:D10"/>
    <mergeCell ref="C7:D8"/>
    <mergeCell ref="C17:D17"/>
    <mergeCell ref="O21:P21"/>
    <mergeCell ref="K21:L21"/>
    <mergeCell ref="C22:D22"/>
    <mergeCell ref="C21:D21"/>
    <mergeCell ref="C20:D20"/>
    <mergeCell ref="M19:N19"/>
    <mergeCell ref="O17:P17"/>
    <mergeCell ref="U21:V21"/>
    <mergeCell ref="A5:AH5"/>
    <mergeCell ref="A7:B8"/>
    <mergeCell ref="E7:F8"/>
    <mergeCell ref="G7:H8"/>
    <mergeCell ref="AG7:AH8"/>
    <mergeCell ref="AE7:AF8"/>
    <mergeCell ref="W7:X8"/>
    <mergeCell ref="C19:D19"/>
    <mergeCell ref="C18:D18"/>
    <mergeCell ref="AC7:AD8"/>
    <mergeCell ref="AA7:AB8"/>
    <mergeCell ref="A14:B14"/>
    <mergeCell ref="M16:N16"/>
    <mergeCell ref="M9:N9"/>
    <mergeCell ref="M10:N10"/>
    <mergeCell ref="M11:N11"/>
    <mergeCell ref="M12:N12"/>
    <mergeCell ref="K15:L15"/>
    <mergeCell ref="M15:N15"/>
    <mergeCell ref="E14:F14"/>
    <mergeCell ref="G14:H14"/>
    <mergeCell ref="I14:J14"/>
    <mergeCell ref="K14:L14"/>
    <mergeCell ref="M14:N14"/>
    <mergeCell ref="G17:H17"/>
    <mergeCell ref="I16:J16"/>
    <mergeCell ref="K11:L11"/>
    <mergeCell ref="I12:J12"/>
    <mergeCell ref="K12:L12"/>
    <mergeCell ref="A43:B43"/>
    <mergeCell ref="I9:J9"/>
    <mergeCell ref="I10:J10"/>
    <mergeCell ref="E12:F12"/>
    <mergeCell ref="G12:H12"/>
    <mergeCell ref="E9:F9"/>
    <mergeCell ref="E10:F10"/>
    <mergeCell ref="O14:P14"/>
    <mergeCell ref="I11:J11"/>
    <mergeCell ref="E15:F15"/>
    <mergeCell ref="I15:J15"/>
    <mergeCell ref="A22:B22"/>
    <mergeCell ref="E16:F16"/>
    <mergeCell ref="O16:P16"/>
    <mergeCell ref="K17:L17"/>
    <mergeCell ref="E17:F17"/>
    <mergeCell ref="E22:F22"/>
    <mergeCell ref="O19:P19"/>
    <mergeCell ref="Q22:R22"/>
    <mergeCell ref="G16:H16"/>
    <mergeCell ref="M21:N21"/>
    <mergeCell ref="K19:L19"/>
    <mergeCell ref="K20:L20"/>
    <mergeCell ref="M20:N20"/>
    <mergeCell ref="K16:L16"/>
    <mergeCell ref="M17:N17"/>
    <mergeCell ref="Q21:R21"/>
    <mergeCell ref="S21:T21"/>
    <mergeCell ref="O22:P22"/>
    <mergeCell ref="Q14:R14"/>
    <mergeCell ref="G22:H22"/>
    <mergeCell ref="I22:J22"/>
    <mergeCell ref="K22:L22"/>
    <mergeCell ref="M22:N22"/>
    <mergeCell ref="I17:J17"/>
    <mergeCell ref="G15:H15"/>
    <mergeCell ref="O15:P15"/>
    <mergeCell ref="AC14:AD14"/>
    <mergeCell ref="AE14:AF14"/>
    <mergeCell ref="AG22:AH22"/>
    <mergeCell ref="A35:B35"/>
    <mergeCell ref="A28:B29"/>
    <mergeCell ref="D28:R28"/>
    <mergeCell ref="S28:AH28"/>
    <mergeCell ref="O20:P20"/>
    <mergeCell ref="Y21:Z21"/>
    <mergeCell ref="AA21:AB21"/>
    <mergeCell ref="S22:T22"/>
    <mergeCell ref="S14:T14"/>
    <mergeCell ref="W11:X11"/>
    <mergeCell ref="W16:X16"/>
    <mergeCell ref="W20:X20"/>
    <mergeCell ref="Y20:Z20"/>
    <mergeCell ref="U22:V22"/>
    <mergeCell ref="W22:X22"/>
    <mergeCell ref="Y22:Z22"/>
    <mergeCell ref="W14:X14"/>
    <mergeCell ref="W21:X21"/>
    <mergeCell ref="AA22:AB22"/>
    <mergeCell ref="AC22:AD22"/>
    <mergeCell ref="Y19:Z19"/>
    <mergeCell ref="AC17:AD17"/>
    <mergeCell ref="AC19:AD19"/>
    <mergeCell ref="AA19:AB19"/>
    <mergeCell ref="AA17:AB17"/>
    <mergeCell ref="U20:V20"/>
    <mergeCell ref="U18:V18"/>
    <mergeCell ref="AA20:AB20"/>
    <mergeCell ref="U14:V14"/>
    <mergeCell ref="U17:V17"/>
    <mergeCell ref="U16:V16"/>
    <mergeCell ref="Y14:Z14"/>
    <mergeCell ref="AA14:AB14"/>
    <mergeCell ref="U19:V19"/>
    <mergeCell ref="K7:L8"/>
    <mergeCell ref="M7:N8"/>
    <mergeCell ref="U10:V10"/>
    <mergeCell ref="AE22:AF22"/>
    <mergeCell ref="Q17:R17"/>
    <mergeCell ref="Q20:R20"/>
    <mergeCell ref="S20:T20"/>
    <mergeCell ref="S17:T17"/>
    <mergeCell ref="S19:T19"/>
    <mergeCell ref="Q19:R19"/>
    <mergeCell ref="Y7:Z8"/>
    <mergeCell ref="O7:P8"/>
    <mergeCell ref="Q7:R8"/>
    <mergeCell ref="S7:T8"/>
    <mergeCell ref="U7:V8"/>
    <mergeCell ref="W9:X9"/>
    <mergeCell ref="S9:T9"/>
    <mergeCell ref="G9:H9"/>
    <mergeCell ref="U9:V9"/>
    <mergeCell ref="O9:P9"/>
    <mergeCell ref="Q9:R9"/>
    <mergeCell ref="G10:H10"/>
    <mergeCell ref="G11:H11"/>
    <mergeCell ref="S11:T11"/>
    <mergeCell ref="S10:T10"/>
    <mergeCell ref="K9:L9"/>
    <mergeCell ref="K10:L10"/>
    <mergeCell ref="I7:J8"/>
    <mergeCell ref="E21:F21"/>
    <mergeCell ref="G21:H21"/>
    <mergeCell ref="I19:J19"/>
    <mergeCell ref="I20:J20"/>
    <mergeCell ref="I21:J21"/>
    <mergeCell ref="G19:H19"/>
    <mergeCell ref="G20:H20"/>
    <mergeCell ref="E13:F13"/>
    <mergeCell ref="G13:H13"/>
    <mergeCell ref="Q16:R16"/>
    <mergeCell ref="W15:X15"/>
    <mergeCell ref="U15:V15"/>
    <mergeCell ref="S15:T15"/>
    <mergeCell ref="S16:T16"/>
    <mergeCell ref="Q15:R15"/>
    <mergeCell ref="Y18:Z18"/>
    <mergeCell ref="Y17:Z17"/>
    <mergeCell ref="AG20:AH20"/>
    <mergeCell ref="AE15:AF15"/>
    <mergeCell ref="AE20:AF20"/>
    <mergeCell ref="AC21:AD21"/>
    <mergeCell ref="AE21:AF21"/>
    <mergeCell ref="AG21:AH21"/>
    <mergeCell ref="AC20:AD20"/>
    <mergeCell ref="AC15:AD15"/>
    <mergeCell ref="AE19:AF19"/>
    <mergeCell ref="AC16:AD16"/>
    <mergeCell ref="AG19:AH19"/>
    <mergeCell ref="AA18:AB18"/>
    <mergeCell ref="AA15:AB15"/>
    <mergeCell ref="W17:X17"/>
    <mergeCell ref="W18:X18"/>
    <mergeCell ref="W19:X19"/>
    <mergeCell ref="Y16:Z16"/>
    <mergeCell ref="AA16:AB16"/>
    <mergeCell ref="Y15:Z15"/>
    <mergeCell ref="S12:T12"/>
    <mergeCell ref="U12:V12"/>
    <mergeCell ref="U11:V11"/>
    <mergeCell ref="Y9:Z9"/>
    <mergeCell ref="AE10:AF10"/>
    <mergeCell ref="AA10:AB10"/>
    <mergeCell ref="AC10:AD10"/>
    <mergeCell ref="Y10:Z10"/>
    <mergeCell ref="Y12:Z12"/>
    <mergeCell ref="AE11:AF11"/>
    <mergeCell ref="AE12:AF12"/>
    <mergeCell ref="AG9:AH9"/>
    <mergeCell ref="AG10:AH10"/>
    <mergeCell ref="AG11:AH11"/>
    <mergeCell ref="AG12:AH12"/>
    <mergeCell ref="AA9:AB9"/>
    <mergeCell ref="AC9:AD9"/>
    <mergeCell ref="AE9:AF9"/>
    <mergeCell ref="E11:F11"/>
    <mergeCell ref="AC11:AD11"/>
    <mergeCell ref="AC12:AD12"/>
    <mergeCell ref="AA11:AB11"/>
    <mergeCell ref="W12:X12"/>
    <mergeCell ref="O12:P12"/>
    <mergeCell ref="Q11:R11"/>
    <mergeCell ref="Q12:R12"/>
    <mergeCell ref="AA12:AB12"/>
    <mergeCell ref="Y11:Z11"/>
    <mergeCell ref="O10:P10"/>
    <mergeCell ref="O11:P11"/>
    <mergeCell ref="Q10:R10"/>
    <mergeCell ref="W10:X10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G18:AH18"/>
    <mergeCell ref="AE18:AF18"/>
    <mergeCell ref="AC18:AD18"/>
    <mergeCell ref="AG15:AH15"/>
    <mergeCell ref="AE16:AF16"/>
    <mergeCell ref="AE17:AF17"/>
    <mergeCell ref="AG16:AH16"/>
    <mergeCell ref="AG17:AH17"/>
    <mergeCell ref="AG14:AH14"/>
    <mergeCell ref="S18:T18"/>
    <mergeCell ref="Q18:R18"/>
    <mergeCell ref="O18:P18"/>
    <mergeCell ref="E18:F18"/>
    <mergeCell ref="G18:H18"/>
    <mergeCell ref="I18:J18"/>
    <mergeCell ref="K18:L18"/>
    <mergeCell ref="M18:N18"/>
  </mergeCells>
  <printOptions horizont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3" sqref="A3:M3"/>
    </sheetView>
  </sheetViews>
  <sheetFormatPr defaultColWidth="8.796875" defaultRowHeight="26.25" customHeight="1"/>
  <cols>
    <col min="1" max="1" width="3.69921875" style="0" customWidth="1"/>
    <col min="2" max="2" width="5" style="0" customWidth="1"/>
    <col min="3" max="3" width="3.69921875" style="0" customWidth="1"/>
    <col min="4" max="4" width="25" style="0" customWidth="1"/>
    <col min="5" max="7" width="11.8984375" style="0" customWidth="1"/>
    <col min="8" max="13" width="9.3984375" style="0" customWidth="1"/>
    <col min="14" max="15" width="7.5" style="0" customWidth="1"/>
    <col min="16" max="16" width="3.69921875" style="0" customWidth="1"/>
    <col min="17" max="17" width="5" style="0" customWidth="1"/>
    <col min="18" max="18" width="3.69921875" style="0" customWidth="1"/>
    <col min="19" max="19" width="25" style="0" customWidth="1"/>
    <col min="20" max="22" width="11.8984375" style="0" customWidth="1"/>
    <col min="23" max="28" width="9.3984375" style="0" customWidth="1"/>
    <col min="29" max="16384" width="11.8984375" style="0" customWidth="1"/>
  </cols>
  <sheetData>
    <row r="1" spans="1:28" ht="26.25" customHeight="1">
      <c r="A1" s="80" t="s">
        <v>127</v>
      </c>
      <c r="AB1" s="81" t="s">
        <v>178</v>
      </c>
    </row>
    <row r="3" spans="1:28" ht="26.25" customHeight="1">
      <c r="A3" s="64" t="s">
        <v>126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P3" s="64" t="s">
        <v>177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26.25" customHeight="1" thickBot="1">
      <c r="A4" s="155" t="s">
        <v>125</v>
      </c>
      <c r="C4" s="154"/>
      <c r="D4" s="155"/>
      <c r="E4" s="154"/>
      <c r="F4" s="154"/>
      <c r="G4" s="154"/>
      <c r="H4" s="154"/>
      <c r="I4" s="154"/>
      <c r="J4" s="154"/>
      <c r="K4" s="154"/>
      <c r="L4" s="154"/>
      <c r="M4" s="153" t="s">
        <v>124</v>
      </c>
      <c r="P4" s="155" t="s">
        <v>125</v>
      </c>
      <c r="R4" s="155"/>
      <c r="S4" s="154"/>
      <c r="T4" s="154"/>
      <c r="U4" s="154"/>
      <c r="V4" s="154"/>
      <c r="W4" s="154"/>
      <c r="X4" s="154"/>
      <c r="Y4" s="154"/>
      <c r="Z4" s="154"/>
      <c r="AA4" s="154"/>
      <c r="AB4" s="153" t="s">
        <v>176</v>
      </c>
    </row>
    <row r="5" spans="1:28" ht="26.25" customHeight="1">
      <c r="A5" s="70" t="s">
        <v>123</v>
      </c>
      <c r="B5" s="152"/>
      <c r="C5" s="152"/>
      <c r="D5" s="151"/>
      <c r="E5" s="150" t="s">
        <v>122</v>
      </c>
      <c r="F5" s="150" t="s">
        <v>52</v>
      </c>
      <c r="G5" s="150" t="s">
        <v>116</v>
      </c>
      <c r="H5" s="148" t="s">
        <v>121</v>
      </c>
      <c r="I5" s="147"/>
      <c r="J5" s="149"/>
      <c r="K5" s="148" t="s">
        <v>120</v>
      </c>
      <c r="L5" s="147"/>
      <c r="M5" s="147"/>
      <c r="P5" s="70" t="s">
        <v>175</v>
      </c>
      <c r="Q5" s="152"/>
      <c r="R5" s="152"/>
      <c r="S5" s="151"/>
      <c r="T5" s="150" t="s">
        <v>174</v>
      </c>
      <c r="U5" s="150" t="s">
        <v>170</v>
      </c>
      <c r="V5" s="150" t="s">
        <v>168</v>
      </c>
      <c r="W5" s="148" t="s">
        <v>173</v>
      </c>
      <c r="X5" s="147"/>
      <c r="Y5" s="149"/>
      <c r="Z5" s="148" t="s">
        <v>172</v>
      </c>
      <c r="AA5" s="147"/>
      <c r="AB5" s="147"/>
    </row>
    <row r="6" spans="1:28" ht="26.25" customHeight="1">
      <c r="A6" s="146"/>
      <c r="B6" s="146"/>
      <c r="C6" s="146"/>
      <c r="D6" s="145"/>
      <c r="E6" s="144"/>
      <c r="F6" s="144"/>
      <c r="G6" s="144"/>
      <c r="H6" s="143" t="s">
        <v>117</v>
      </c>
      <c r="I6" s="143" t="s">
        <v>119</v>
      </c>
      <c r="J6" s="143" t="s">
        <v>118</v>
      </c>
      <c r="K6" s="143" t="s">
        <v>117</v>
      </c>
      <c r="L6" s="40" t="s">
        <v>52</v>
      </c>
      <c r="M6" s="142" t="s">
        <v>116</v>
      </c>
      <c r="P6" s="146"/>
      <c r="Q6" s="146"/>
      <c r="R6" s="146"/>
      <c r="S6" s="145"/>
      <c r="T6" s="144"/>
      <c r="U6" s="144"/>
      <c r="V6" s="144"/>
      <c r="W6" s="143" t="s">
        <v>171</v>
      </c>
      <c r="X6" s="143" t="s">
        <v>170</v>
      </c>
      <c r="Y6" s="143" t="s">
        <v>168</v>
      </c>
      <c r="Z6" s="143" t="s">
        <v>42</v>
      </c>
      <c r="AA6" s="143" t="s">
        <v>169</v>
      </c>
      <c r="AB6" s="40" t="s">
        <v>168</v>
      </c>
    </row>
    <row r="7" spans="1:28" ht="26.25" customHeight="1">
      <c r="A7" s="122" t="s">
        <v>4</v>
      </c>
      <c r="B7" s="123" t="s">
        <v>115</v>
      </c>
      <c r="C7" s="123"/>
      <c r="D7" s="133"/>
      <c r="E7" s="141">
        <v>4232746</v>
      </c>
      <c r="F7" s="140">
        <v>4166471</v>
      </c>
      <c r="G7" s="140">
        <v>4121439</v>
      </c>
      <c r="H7" s="139">
        <v>3.6887934745266615</v>
      </c>
      <c r="I7" s="138">
        <f>100*(F7-E7)/E7</f>
        <v>-1.565768416058984</v>
      </c>
      <c r="J7" s="138">
        <f>100*(G7-F7)/F7</f>
        <v>-1.0808187552487465</v>
      </c>
      <c r="K7" s="138">
        <f>100*E7/E$31</f>
        <v>91.77305868711336</v>
      </c>
      <c r="L7" s="138">
        <f>100*F7/F$31</f>
        <v>91.45599885506346</v>
      </c>
      <c r="M7" s="138">
        <f>100*G7/G$31</f>
        <v>91.12278687078414</v>
      </c>
      <c r="P7" s="122" t="s">
        <v>4</v>
      </c>
      <c r="Q7" s="123" t="s">
        <v>115</v>
      </c>
      <c r="R7" s="123"/>
      <c r="S7" s="133"/>
      <c r="T7" s="164">
        <f>SUM(T8,T12:T20)</f>
        <v>3327474.4290000005</v>
      </c>
      <c r="U7" s="164">
        <f>SUM(U8,U12:U20)</f>
        <v>3244106.4340000004</v>
      </c>
      <c r="V7" s="164">
        <f>SUM(V8,V12:V20)</f>
        <v>3180196.084</v>
      </c>
      <c r="W7" s="163">
        <v>3.8199905430696854</v>
      </c>
      <c r="X7" s="138">
        <f>100*(U7-T7)/T7</f>
        <v>-2.5054435963029937</v>
      </c>
      <c r="Y7" s="138">
        <f>100*(V7-U7)/U7</f>
        <v>-1.9700447966252068</v>
      </c>
      <c r="Z7" s="138">
        <f>100*T7/T$31</f>
        <v>91.61929444203216</v>
      </c>
      <c r="AA7" s="138">
        <f>100*U7/U$31</f>
        <v>91.0982577608592</v>
      </c>
      <c r="AB7" s="138">
        <f>100*V7/V$31</f>
        <v>90.69144207897597</v>
      </c>
    </row>
    <row r="8" spans="1:28" ht="26.25" customHeight="1">
      <c r="A8" s="113"/>
      <c r="B8" s="137" t="s">
        <v>114</v>
      </c>
      <c r="C8" s="96" t="s">
        <v>113</v>
      </c>
      <c r="D8" s="95"/>
      <c r="E8" s="98">
        <v>63584</v>
      </c>
      <c r="F8" s="97">
        <f>SUM(F9:F11)</f>
        <v>53198</v>
      </c>
      <c r="G8" s="97">
        <f>SUM(G9:G11)</f>
        <v>49706</v>
      </c>
      <c r="H8" s="91">
        <v>3.401943857800712</v>
      </c>
      <c r="I8" s="90">
        <f>100*(F8-E8)/E8</f>
        <v>-16.33429793658782</v>
      </c>
      <c r="J8" s="90">
        <f>100*(G8-F8)/F8</f>
        <v>-6.564156547238618</v>
      </c>
      <c r="K8" s="90">
        <f>100*E8/E$31</f>
        <v>1.3786081573431093</v>
      </c>
      <c r="L8" s="90">
        <f>100*F8/F$31</f>
        <v>1.167721130686297</v>
      </c>
      <c r="M8" s="90">
        <f>100*G8/G$31</f>
        <v>1.0989727724222527</v>
      </c>
      <c r="P8" s="113"/>
      <c r="Q8" s="137" t="s">
        <v>167</v>
      </c>
      <c r="R8" s="96" t="s">
        <v>113</v>
      </c>
      <c r="S8" s="95"/>
      <c r="T8" s="98">
        <f>SUM(T9:T11)</f>
        <v>62610.475999999995</v>
      </c>
      <c r="U8" s="97">
        <f>SUM(U9:U11)</f>
        <v>52147.434</v>
      </c>
      <c r="V8" s="97">
        <f>SUM(V9:V11)</f>
        <v>47316.403</v>
      </c>
      <c r="W8" s="132">
        <v>4.661015560856749</v>
      </c>
      <c r="X8" s="90">
        <f>100*(U8-T8)/T8</f>
        <v>-16.71132798926492</v>
      </c>
      <c r="Y8" s="90">
        <f>100*(V8-U8)/U8</f>
        <v>-9.264177792525713</v>
      </c>
      <c r="Z8" s="90">
        <f>100*T8/T$31</f>
        <v>1.7239283901946363</v>
      </c>
      <c r="AA8" s="90">
        <f>100*U8/U$31</f>
        <v>1.4643602115858918</v>
      </c>
      <c r="AB8" s="90">
        <f>100*V8/V$31</f>
        <v>1.3493485020151936</v>
      </c>
    </row>
    <row r="9" spans="1:28" ht="26.25" customHeight="1">
      <c r="A9" s="134"/>
      <c r="B9" s="128"/>
      <c r="C9" s="136" t="s">
        <v>112</v>
      </c>
      <c r="D9" s="135" t="s">
        <v>111</v>
      </c>
      <c r="E9" s="98">
        <v>40556</v>
      </c>
      <c r="F9" s="97">
        <v>32818</v>
      </c>
      <c r="G9" s="97">
        <v>31703</v>
      </c>
      <c r="H9" s="91">
        <v>0.5585436496647643</v>
      </c>
      <c r="I9" s="90">
        <f>100*(F9-E9)/E9</f>
        <v>-19.079790906401026</v>
      </c>
      <c r="J9" s="90">
        <f>100*(G9-F9)/F9</f>
        <v>-3.3975257480650862</v>
      </c>
      <c r="K9" s="90">
        <f>100*E9/E$31</f>
        <v>0.8793223519943246</v>
      </c>
      <c r="L9" s="90">
        <f>100*F9/F$31</f>
        <v>0.7203705415027424</v>
      </c>
      <c r="M9" s="90">
        <f>100*G9/G$31</f>
        <v>0.7009361808253063</v>
      </c>
      <c r="P9" s="134"/>
      <c r="Q9" s="128"/>
      <c r="R9" s="136" t="s">
        <v>166</v>
      </c>
      <c r="S9" s="135" t="s">
        <v>165</v>
      </c>
      <c r="T9" s="92">
        <v>42839.416</v>
      </c>
      <c r="U9" s="92">
        <v>34797.754</v>
      </c>
      <c r="V9" s="92">
        <v>32311.242</v>
      </c>
      <c r="W9" s="132">
        <v>1.4083837565226316</v>
      </c>
      <c r="X9" s="90">
        <f>100*(U9-T9)/T9</f>
        <v>-18.771642451895232</v>
      </c>
      <c r="Y9" s="90">
        <f>100*(V9-U9)/U9</f>
        <v>-7.145610604638455</v>
      </c>
      <c r="Z9" s="90">
        <f>100*T9/T$31</f>
        <v>1.1795483788009908</v>
      </c>
      <c r="AA9" s="90">
        <f>100*U9/U$31</f>
        <v>0.9771611468006999</v>
      </c>
      <c r="AB9" s="90">
        <f>100*V9/V$31</f>
        <v>0.9214378783389431</v>
      </c>
    </row>
    <row r="10" spans="1:28" ht="26.25" customHeight="1">
      <c r="A10" s="134"/>
      <c r="B10" s="128"/>
      <c r="C10" s="136" t="s">
        <v>110</v>
      </c>
      <c r="D10" s="135" t="s">
        <v>109</v>
      </c>
      <c r="E10" s="98">
        <v>3219</v>
      </c>
      <c r="F10" s="97">
        <v>2820</v>
      </c>
      <c r="G10" s="97">
        <v>2515</v>
      </c>
      <c r="H10" s="90">
        <v>-5.438709504963817</v>
      </c>
      <c r="I10" s="90">
        <f>100*(F10-E10)/E10</f>
        <v>-12.39515377446412</v>
      </c>
      <c r="J10" s="90">
        <f>100*(G10-F10)/F10</f>
        <v>-10.815602836879433</v>
      </c>
      <c r="K10" s="90">
        <f>100*E10/E$31</f>
        <v>0.06979333886649894</v>
      </c>
      <c r="L10" s="90">
        <f>100*F10/F$31</f>
        <v>0.061900326864456505</v>
      </c>
      <c r="M10" s="90">
        <f>100*G10/G$31</f>
        <v>0.05560528955542521</v>
      </c>
      <c r="P10" s="134"/>
      <c r="Q10" s="128"/>
      <c r="R10" s="136" t="s">
        <v>164</v>
      </c>
      <c r="S10" s="135" t="s">
        <v>163</v>
      </c>
      <c r="T10" s="92">
        <v>3094.844</v>
      </c>
      <c r="U10" s="92">
        <v>2759.192</v>
      </c>
      <c r="V10" s="92">
        <v>2362.584</v>
      </c>
      <c r="W10" s="132">
        <v>-5.326342322940629</v>
      </c>
      <c r="X10" s="90">
        <f>100*(U10-T10)/T10</f>
        <v>-10.845522423747369</v>
      </c>
      <c r="Y10" s="90">
        <f>100*(V10-U10)/U10</f>
        <v>-14.374063131525467</v>
      </c>
      <c r="Z10" s="90">
        <f>100*T10/T$31</f>
        <v>0.08521400531795238</v>
      </c>
      <c r="AA10" s="90">
        <f>100*U10/U$31</f>
        <v>0.07748130005641504</v>
      </c>
      <c r="AB10" s="90">
        <f>100*V10/V$31</f>
        <v>0.06737513798935782</v>
      </c>
    </row>
    <row r="11" spans="1:28" ht="26.25" customHeight="1">
      <c r="A11" s="134"/>
      <c r="B11" s="128"/>
      <c r="C11" s="136" t="s">
        <v>108</v>
      </c>
      <c r="D11" s="135" t="s">
        <v>107</v>
      </c>
      <c r="E11" s="98">
        <v>19810</v>
      </c>
      <c r="F11" s="97">
        <v>17560</v>
      </c>
      <c r="G11" s="97">
        <v>15488</v>
      </c>
      <c r="H11" s="91">
        <v>11.554468514067796</v>
      </c>
      <c r="I11" s="90">
        <f>100*(F11-E11)/E11</f>
        <v>-11.357900050479556</v>
      </c>
      <c r="J11" s="90">
        <f>100*(G11-F11)/F11</f>
        <v>-11.799544419134396</v>
      </c>
      <c r="K11" s="90">
        <f>100*E11/E$31</f>
        <v>0.4295141481656862</v>
      </c>
      <c r="L11" s="90">
        <f>100*F11/F$31</f>
        <v>0.38545026231909796</v>
      </c>
      <c r="M11" s="90">
        <f>100*G11/G$31</f>
        <v>0.3424313020415211</v>
      </c>
      <c r="P11" s="134"/>
      <c r="Q11" s="128"/>
      <c r="R11" s="136" t="s">
        <v>162</v>
      </c>
      <c r="S11" s="135" t="s">
        <v>161</v>
      </c>
      <c r="T11" s="92">
        <v>16676.216</v>
      </c>
      <c r="U11" s="92">
        <v>14590.488</v>
      </c>
      <c r="V11" s="92">
        <v>12642.576999999996</v>
      </c>
      <c r="W11" s="132">
        <v>16.545631118985703</v>
      </c>
      <c r="X11" s="90">
        <f>100*(U11-T11)/T11</f>
        <v>-12.5072018736145</v>
      </c>
      <c r="Y11" s="90">
        <f>100*(V11-U11)/U11</f>
        <v>-13.350554141849155</v>
      </c>
      <c r="Z11" s="90">
        <f>100*T11/T$31</f>
        <v>0.45916600607569313</v>
      </c>
      <c r="AA11" s="90">
        <f>100*U11/U$31</f>
        <v>0.40971776472877675</v>
      </c>
      <c r="AB11" s="90">
        <f>100*V11/V$31</f>
        <v>0.3605354856868924</v>
      </c>
    </row>
    <row r="12" spans="1:28" ht="26.25" customHeight="1">
      <c r="A12" s="134"/>
      <c r="B12" s="128" t="s">
        <v>106</v>
      </c>
      <c r="C12" s="96" t="s">
        <v>105</v>
      </c>
      <c r="D12" s="95"/>
      <c r="E12" s="98">
        <v>7552</v>
      </c>
      <c r="F12" s="97">
        <v>7089</v>
      </c>
      <c r="G12" s="97">
        <v>7653</v>
      </c>
      <c r="H12" s="91">
        <v>9.739811806085246</v>
      </c>
      <c r="I12" s="90">
        <f>100*(F12-E12)/E12</f>
        <v>-6.13082627118644</v>
      </c>
      <c r="J12" s="90">
        <f>100*(G12-F12)/F12</f>
        <v>7.955988150655946</v>
      </c>
      <c r="K12" s="90">
        <f>100*E12/E$31</f>
        <v>0.16374007304125504</v>
      </c>
      <c r="L12" s="90">
        <f>100*F12/F$31</f>
        <v>0.15560688551139437</v>
      </c>
      <c r="M12" s="90">
        <f>100*G12/G$31</f>
        <v>0.1692036902455941</v>
      </c>
      <c r="P12" s="134"/>
      <c r="Q12" s="128" t="s">
        <v>160</v>
      </c>
      <c r="R12" s="96" t="s">
        <v>159</v>
      </c>
      <c r="S12" s="95"/>
      <c r="T12" s="92">
        <v>5879.48</v>
      </c>
      <c r="U12" s="92">
        <v>5473.351</v>
      </c>
      <c r="V12" s="92">
        <v>5824.908</v>
      </c>
      <c r="W12" s="132">
        <v>8.20456372864679</v>
      </c>
      <c r="X12" s="90">
        <f>100*(U12-T12)/T12</f>
        <v>-6.9075666555545725</v>
      </c>
      <c r="Y12" s="90">
        <f>100*(V12-U12)/U12</f>
        <v>6.423066965740015</v>
      </c>
      <c r="Z12" s="90">
        <f>100*T12/T$31</f>
        <v>0.1618866863682934</v>
      </c>
      <c r="AA12" s="90">
        <f>100*U12/U$31</f>
        <v>0.15369802142985312</v>
      </c>
      <c r="AB12" s="90">
        <f>100*V12/V$31</f>
        <v>0.16611218067815336</v>
      </c>
    </row>
    <row r="13" spans="1:28" ht="26.25" customHeight="1">
      <c r="A13" s="134"/>
      <c r="B13" s="128" t="s">
        <v>104</v>
      </c>
      <c r="C13" s="96" t="s">
        <v>103</v>
      </c>
      <c r="D13" s="95"/>
      <c r="E13" s="98">
        <v>1049379</v>
      </c>
      <c r="F13" s="97">
        <v>1060294</v>
      </c>
      <c r="G13" s="97">
        <v>1034116</v>
      </c>
      <c r="H13" s="91">
        <v>2.9505238326013568</v>
      </c>
      <c r="I13" s="90">
        <f>100*(F13-E13)/E13</f>
        <v>1.04013897743332</v>
      </c>
      <c r="J13" s="90">
        <f>100*(G13-F13)/F13</f>
        <v>-2.468937860631108</v>
      </c>
      <c r="K13" s="90">
        <f>100*E13/E$31</f>
        <v>22.752303245227644</v>
      </c>
      <c r="L13" s="90">
        <f>100*F13/F$31</f>
        <v>23.27395218880214</v>
      </c>
      <c r="M13" s="90">
        <f>100*G13/G$31</f>
        <v>22.863745373319322</v>
      </c>
      <c r="P13" s="134"/>
      <c r="Q13" s="128" t="s">
        <v>158</v>
      </c>
      <c r="R13" s="96" t="s">
        <v>157</v>
      </c>
      <c r="S13" s="95"/>
      <c r="T13" s="92">
        <v>831949.893</v>
      </c>
      <c r="U13" s="92">
        <v>838945.1</v>
      </c>
      <c r="V13" s="92">
        <v>815023.922</v>
      </c>
      <c r="W13" s="132">
        <v>4.110140090432321</v>
      </c>
      <c r="X13" s="90">
        <f>100*(U13-T13)/T13</f>
        <v>0.8408207103405368</v>
      </c>
      <c r="Y13" s="90">
        <f>100*(V13-U13)/U13</f>
        <v>-2.8513400936485542</v>
      </c>
      <c r="Z13" s="90">
        <f>100*T13/T$31</f>
        <v>22.90706174733586</v>
      </c>
      <c r="AA13" s="90">
        <f>100*U13/U$31</f>
        <v>23.558547945905584</v>
      </c>
      <c r="AB13" s="90">
        <f>100*V13/V$31</f>
        <v>23.242496016809394</v>
      </c>
    </row>
    <row r="14" spans="1:28" ht="26.25" customHeight="1">
      <c r="A14" s="134"/>
      <c r="B14" s="128" t="s">
        <v>102</v>
      </c>
      <c r="C14" s="96" t="s">
        <v>101</v>
      </c>
      <c r="D14" s="95"/>
      <c r="E14" s="98">
        <v>471945</v>
      </c>
      <c r="F14" s="97">
        <v>439540</v>
      </c>
      <c r="G14" s="97">
        <v>430989</v>
      </c>
      <c r="H14" s="90">
        <v>-0.23883442333089916</v>
      </c>
      <c r="I14" s="90">
        <f>100*(F14-E14)/E14</f>
        <v>-6.86626619627287</v>
      </c>
      <c r="J14" s="90">
        <f>100*(G14-F14)/F14</f>
        <v>-1.945442963097784</v>
      </c>
      <c r="K14" s="90">
        <f>100*E14/E$31</f>
        <v>10.232562072491408</v>
      </c>
      <c r="L14" s="90">
        <f>100*F14/F$31</f>
        <v>9.648109812057877</v>
      </c>
      <c r="M14" s="90">
        <f>100*G14/G$31</f>
        <v>9.528933654156324</v>
      </c>
      <c r="P14" s="134"/>
      <c r="Q14" s="128" t="s">
        <v>156</v>
      </c>
      <c r="R14" s="96" t="s">
        <v>155</v>
      </c>
      <c r="S14" s="95"/>
      <c r="T14" s="92">
        <v>400699.425</v>
      </c>
      <c r="U14" s="92">
        <v>371553.384</v>
      </c>
      <c r="V14" s="92">
        <v>356910.66</v>
      </c>
      <c r="W14" s="132">
        <v>2.640160514584548</v>
      </c>
      <c r="X14" s="90">
        <f>100*(U14-T14)/T14</f>
        <v>-7.273791570826429</v>
      </c>
      <c r="Y14" s="90">
        <f>100*(V14-U14)/U14</f>
        <v>-3.940947554389666</v>
      </c>
      <c r="Z14" s="90">
        <f>100*T14/T$31</f>
        <v>11.032931848212852</v>
      </c>
      <c r="AA14" s="90">
        <f>100*U14/U$31</f>
        <v>10.433648413260258</v>
      </c>
      <c r="AB14" s="90">
        <f>100*V14/V$31</f>
        <v>10.17822222082803</v>
      </c>
    </row>
    <row r="15" spans="1:28" ht="26.25" customHeight="1">
      <c r="A15" s="134"/>
      <c r="B15" s="128" t="s">
        <v>100</v>
      </c>
      <c r="C15" s="96" t="s">
        <v>89</v>
      </c>
      <c r="D15" s="95"/>
      <c r="E15" s="98">
        <v>128243</v>
      </c>
      <c r="F15" s="97">
        <v>142153</v>
      </c>
      <c r="G15" s="97">
        <v>147253</v>
      </c>
      <c r="H15" s="90">
        <v>-4.227179157070302</v>
      </c>
      <c r="I15" s="90">
        <f>100*(F15-E15)/E15</f>
        <v>10.846595915566542</v>
      </c>
      <c r="J15" s="90">
        <f>100*(G15-F15)/F15</f>
        <v>3.5876836929224147</v>
      </c>
      <c r="K15" s="90">
        <f>100*E15/E$31</f>
        <v>2.7805241243418526</v>
      </c>
      <c r="L15" s="90">
        <f>100*F15/F$31</f>
        <v>3.1203252357315905</v>
      </c>
      <c r="M15" s="90">
        <f>100*G15/G$31</f>
        <v>3.255684176105379</v>
      </c>
      <c r="P15" s="134"/>
      <c r="Q15" s="128" t="s">
        <v>154</v>
      </c>
      <c r="R15" s="96" t="s">
        <v>143</v>
      </c>
      <c r="S15" s="95"/>
      <c r="T15" s="92">
        <v>58147.139</v>
      </c>
      <c r="U15" s="92">
        <v>64132.242</v>
      </c>
      <c r="V15" s="92">
        <v>67486.686</v>
      </c>
      <c r="W15" s="132">
        <v>-12.522189842055283</v>
      </c>
      <c r="X15" s="90">
        <f>100*(U15-T15)/T15</f>
        <v>10.293030926250724</v>
      </c>
      <c r="Y15" s="90">
        <f>100*(V15-U15)/U15</f>
        <v>5.230511043103722</v>
      </c>
      <c r="Z15" s="90">
        <f>100*T15/T$31</f>
        <v>1.6010340462943258</v>
      </c>
      <c r="AA15" s="90">
        <f>100*U15/U$31</f>
        <v>1.8009074706264092</v>
      </c>
      <c r="AB15" s="90">
        <f>100*V15/V$31</f>
        <v>1.924555817568587</v>
      </c>
    </row>
    <row r="16" spans="1:28" ht="26.25" customHeight="1">
      <c r="A16" s="134"/>
      <c r="B16" s="128" t="s">
        <v>99</v>
      </c>
      <c r="C16" s="96" t="s">
        <v>98</v>
      </c>
      <c r="D16" s="95"/>
      <c r="E16" s="98">
        <v>657645</v>
      </c>
      <c r="F16" s="97">
        <v>610907</v>
      </c>
      <c r="G16" s="97">
        <v>584294</v>
      </c>
      <c r="H16" s="91">
        <v>3.606505458041715</v>
      </c>
      <c r="I16" s="90">
        <f>100*(F16-E16)/E16</f>
        <v>-7.10687376928282</v>
      </c>
      <c r="J16" s="90">
        <f>100*(G16-F16)/F16</f>
        <v>-4.356309552845196</v>
      </c>
      <c r="K16" s="90">
        <f>100*E16/E$31</f>
        <v>14.258850679980954</v>
      </c>
      <c r="L16" s="90">
        <f>100*F16/F$31</f>
        <v>13.409696093540614</v>
      </c>
      <c r="M16" s="90">
        <f>100*G16/G$31</f>
        <v>12.918424276539808</v>
      </c>
      <c r="P16" s="134"/>
      <c r="Q16" s="128" t="s">
        <v>153</v>
      </c>
      <c r="R16" s="96" t="s">
        <v>152</v>
      </c>
      <c r="S16" s="95"/>
      <c r="T16" s="92">
        <v>560792.996</v>
      </c>
      <c r="U16" s="92">
        <v>513435.268</v>
      </c>
      <c r="V16" s="92">
        <v>490593.744</v>
      </c>
      <c r="W16" s="132">
        <v>3.0020345451796024</v>
      </c>
      <c r="X16" s="90">
        <f>100*(U16-T16)/T16</f>
        <v>-8.444778793207336</v>
      </c>
      <c r="Y16" s="90">
        <f>100*(V16-U16)/U16</f>
        <v>-4.4487641234649224</v>
      </c>
      <c r="Z16" s="90">
        <f>100*T16/T$31</f>
        <v>15.440977749900947</v>
      </c>
      <c r="AA16" s="90">
        <f>100*U16/U$31</f>
        <v>14.417855683639946</v>
      </c>
      <c r="AB16" s="90">
        <f>100*V16/V$31</f>
        <v>13.990537986677165</v>
      </c>
    </row>
    <row r="17" spans="1:28" ht="26.25" customHeight="1">
      <c r="A17" s="134"/>
      <c r="B17" s="128" t="s">
        <v>97</v>
      </c>
      <c r="C17" s="96" t="s">
        <v>96</v>
      </c>
      <c r="D17" s="95"/>
      <c r="E17" s="98">
        <v>205996</v>
      </c>
      <c r="F17" s="97">
        <v>203822</v>
      </c>
      <c r="G17" s="97">
        <v>203072</v>
      </c>
      <c r="H17" s="91">
        <v>8.402137900724178</v>
      </c>
      <c r="I17" s="90">
        <f>100*(F17-E17)/E17</f>
        <v>-1.0553602982582186</v>
      </c>
      <c r="J17" s="90">
        <f>100*(G17-F17)/F17</f>
        <v>-0.36796812905378223</v>
      </c>
      <c r="K17" s="90">
        <f>100*E17/E$31</f>
        <v>4.4663400537879205</v>
      </c>
      <c r="L17" s="90">
        <f>100*F17/F$31</f>
        <v>4.47398880218697</v>
      </c>
      <c r="M17" s="90">
        <f>100*G17/G$31</f>
        <v>4.48981207180887</v>
      </c>
      <c r="P17" s="134"/>
      <c r="Q17" s="128" t="s">
        <v>151</v>
      </c>
      <c r="R17" s="96" t="s">
        <v>150</v>
      </c>
      <c r="S17" s="95"/>
      <c r="T17" s="92">
        <v>180227.748</v>
      </c>
      <c r="U17" s="92">
        <v>181031.282</v>
      </c>
      <c r="V17" s="92">
        <v>178464.936</v>
      </c>
      <c r="W17" s="132">
        <v>4.629682405149889</v>
      </c>
      <c r="X17" s="90">
        <f>100*(U17-T17)/T17</f>
        <v>0.44584366664783176</v>
      </c>
      <c r="Y17" s="90">
        <f>100*(V17-U17)/U17</f>
        <v>-1.4176257117816906</v>
      </c>
      <c r="Z17" s="90">
        <f>100*T17/T$31</f>
        <v>4.9624240435106195</v>
      </c>
      <c r="AA17" s="90">
        <f>100*U17/U$31</f>
        <v>5.083567609734838</v>
      </c>
      <c r="AB17" s="90">
        <f>100*V17/V$31</f>
        <v>5.0893850501238935</v>
      </c>
    </row>
    <row r="18" spans="1:28" ht="26.25" customHeight="1">
      <c r="A18" s="134"/>
      <c r="B18" s="128" t="s">
        <v>95</v>
      </c>
      <c r="C18" s="96" t="s">
        <v>94</v>
      </c>
      <c r="D18" s="95"/>
      <c r="E18" s="98">
        <v>539824</v>
      </c>
      <c r="F18" s="97">
        <v>556689</v>
      </c>
      <c r="G18" s="97">
        <v>569674</v>
      </c>
      <c r="H18" s="91">
        <v>5.401785538558642</v>
      </c>
      <c r="I18" s="90">
        <f>100*(F18-E18)/E18</f>
        <v>3.1241663949731766</v>
      </c>
      <c r="J18" s="90">
        <f>100*(G18-F18)/F18</f>
        <v>2.332541149546695</v>
      </c>
      <c r="K18" s="90">
        <f>100*E18/E$31</f>
        <v>11.704293060040051</v>
      </c>
      <c r="L18" s="90">
        <f>100*F18/F$31</f>
        <v>12.21958548292462</v>
      </c>
      <c r="M18" s="90">
        <f>100*G18/G$31</f>
        <v>12.595183984969106</v>
      </c>
      <c r="P18" s="134"/>
      <c r="Q18" s="128" t="s">
        <v>149</v>
      </c>
      <c r="R18" s="96" t="s">
        <v>148</v>
      </c>
      <c r="S18" s="95"/>
      <c r="T18" s="92">
        <v>345217.896</v>
      </c>
      <c r="U18" s="92">
        <v>361538.569</v>
      </c>
      <c r="V18" s="92">
        <v>359992.437</v>
      </c>
      <c r="W18" s="132">
        <v>7.714187880604792</v>
      </c>
      <c r="X18" s="90">
        <f>100*(U18-T18)/T18</f>
        <v>4.727643957368887</v>
      </c>
      <c r="Y18" s="90">
        <f>100*(V18-U18)/U18</f>
        <v>-0.42765340480175473</v>
      </c>
      <c r="Z18" s="90">
        <f>100*T18/T$31</f>
        <v>9.50529319913906</v>
      </c>
      <c r="AA18" s="90">
        <f>100*U18/U$31</f>
        <v>10.152420834307984</v>
      </c>
      <c r="AB18" s="90">
        <f>100*V18/V$31</f>
        <v>10.266106990481692</v>
      </c>
    </row>
    <row r="19" spans="1:28" ht="26.25" customHeight="1">
      <c r="A19" s="134"/>
      <c r="B19" s="128" t="s">
        <v>93</v>
      </c>
      <c r="C19" s="96" t="s">
        <v>92</v>
      </c>
      <c r="D19" s="95"/>
      <c r="E19" s="98">
        <v>272545</v>
      </c>
      <c r="F19" s="97">
        <v>252400</v>
      </c>
      <c r="G19" s="97">
        <v>235438</v>
      </c>
      <c r="H19" s="91">
        <v>3.827112942731076</v>
      </c>
      <c r="I19" s="90">
        <f>100*(F19-E19)/E19</f>
        <v>-7.391439945697041</v>
      </c>
      <c r="J19" s="90">
        <f>100*(G19-F19)/F19</f>
        <v>-6.720285261489699</v>
      </c>
      <c r="K19" s="90">
        <f>100*E19/E$31</f>
        <v>5.909234402413778</v>
      </c>
      <c r="L19" s="90">
        <f>100*F19/F$31</f>
        <v>5.54029875907405</v>
      </c>
      <c r="M19" s="90">
        <f>100*G19/G$31</f>
        <v>5.205406823996103</v>
      </c>
      <c r="P19" s="134"/>
      <c r="Q19" s="128" t="s">
        <v>147</v>
      </c>
      <c r="R19" s="96" t="s">
        <v>146</v>
      </c>
      <c r="S19" s="95"/>
      <c r="T19" s="92">
        <v>192509.835</v>
      </c>
      <c r="U19" s="92">
        <v>170944.564</v>
      </c>
      <c r="V19" s="92">
        <v>157011.199</v>
      </c>
      <c r="W19" s="132">
        <v>1.010552387469687</v>
      </c>
      <c r="X19" s="90">
        <f>100*(U19-T19)/T19</f>
        <v>-11.202165852980954</v>
      </c>
      <c r="Y19" s="90">
        <f>100*(V19-U19)/U19</f>
        <v>-8.150809054097806</v>
      </c>
      <c r="Z19" s="90">
        <f>100*T19/T$31</f>
        <v>5.300601291518452</v>
      </c>
      <c r="AA19" s="90">
        <f>100*U19/U$31</f>
        <v>4.800320911446919</v>
      </c>
      <c r="AB19" s="90">
        <f>100*V19/V$31</f>
        <v>4.477576754307791</v>
      </c>
    </row>
    <row r="20" spans="1:28" ht="26.25" customHeight="1">
      <c r="A20" s="134"/>
      <c r="B20" s="128" t="s">
        <v>91</v>
      </c>
      <c r="C20" s="96" t="s">
        <v>83</v>
      </c>
      <c r="D20" s="95"/>
      <c r="E20" s="98">
        <v>836034</v>
      </c>
      <c r="F20" s="97">
        <v>840378</v>
      </c>
      <c r="G20" s="97">
        <v>859246</v>
      </c>
      <c r="H20" s="91">
        <v>6.0863999921793654</v>
      </c>
      <c r="I20" s="90">
        <f>100*(F20-E20)/E20</f>
        <v>0.5195960929818644</v>
      </c>
      <c r="J20" s="90">
        <f>100*(G20-F20)/F20</f>
        <v>2.24518014512517</v>
      </c>
      <c r="K20" s="90">
        <f>100*E20/E$31</f>
        <v>18.126624500128788</v>
      </c>
      <c r="L20" s="90">
        <f>100*F20/F$31</f>
        <v>18.446692514077384</v>
      </c>
      <c r="M20" s="90">
        <f>100*G20/G$31</f>
        <v>18.997464266139517</v>
      </c>
      <c r="P20" s="134"/>
      <c r="Q20" s="128" t="s">
        <v>145</v>
      </c>
      <c r="R20" s="96" t="s">
        <v>141</v>
      </c>
      <c r="S20" s="95"/>
      <c r="T20" s="92">
        <v>689439.541</v>
      </c>
      <c r="U20" s="92">
        <v>684905.24</v>
      </c>
      <c r="V20" s="92">
        <v>701571.189</v>
      </c>
      <c r="W20" s="132">
        <v>5.091419253230008</v>
      </c>
      <c r="X20" s="90">
        <f>100*(U20-T20)/T20</f>
        <v>-0.6576792786533806</v>
      </c>
      <c r="Y20" s="90">
        <f>100*(V20-U20)/U20</f>
        <v>2.4333218709204245</v>
      </c>
      <c r="Z20" s="90">
        <f>100*T20/T$31</f>
        <v>18.983155439557095</v>
      </c>
      <c r="AA20" s="90">
        <f>100*U20/U$31</f>
        <v>19.23293065892151</v>
      </c>
      <c r="AB20" s="90">
        <f>100*V20/V$31</f>
        <v>20.00710055948607</v>
      </c>
    </row>
    <row r="21" spans="1:28" ht="26.25" customHeight="1">
      <c r="A21" s="122" t="s">
        <v>6</v>
      </c>
      <c r="B21" s="123" t="s">
        <v>90</v>
      </c>
      <c r="C21" s="123"/>
      <c r="D21" s="133"/>
      <c r="E21" s="121">
        <v>417118</v>
      </c>
      <c r="F21" s="120">
        <v>425825</v>
      </c>
      <c r="G21" s="120">
        <v>432232</v>
      </c>
      <c r="H21" s="119">
        <v>3.9463432618835137</v>
      </c>
      <c r="I21" s="118">
        <f>100*(F21-E21)/E21</f>
        <v>2.087418907839029</v>
      </c>
      <c r="J21" s="118">
        <f>100*(G21-F21)/F21</f>
        <v>1.5046087007573534</v>
      </c>
      <c r="K21" s="118">
        <f>100*E21/E$31</f>
        <v>9.043820416687264</v>
      </c>
      <c r="L21" s="118">
        <f>100*F21/F$31</f>
        <v>9.347059108885528</v>
      </c>
      <c r="M21" s="118">
        <f>100*G21/G$31</f>
        <v>9.556415711777554</v>
      </c>
      <c r="P21" s="122" t="s">
        <v>6</v>
      </c>
      <c r="Q21" s="123" t="s">
        <v>144</v>
      </c>
      <c r="R21" s="123"/>
      <c r="S21" s="133"/>
      <c r="T21" s="121">
        <f>SUM(T22:T24)</f>
        <v>367754.652</v>
      </c>
      <c r="U21" s="120">
        <f>SUM(U22:U24)</f>
        <v>373007.765</v>
      </c>
      <c r="V21" s="120">
        <f>SUM(V22:V24)</f>
        <v>378409.843</v>
      </c>
      <c r="W21" s="163">
        <v>3.710693178614223</v>
      </c>
      <c r="X21" s="118">
        <f>100*(U21-T21)/T21</f>
        <v>1.428428701426736</v>
      </c>
      <c r="Y21" s="118">
        <f>100*(V21-U21)/U21</f>
        <v>1.4482481349952538</v>
      </c>
      <c r="Z21" s="118">
        <f>100*T21/T$31</f>
        <v>10.125824394130925</v>
      </c>
      <c r="AA21" s="118">
        <f>100*U21/U$31</f>
        <v>10.474489112514732</v>
      </c>
      <c r="AB21" s="118">
        <f>100*V21/V$31</f>
        <v>10.791326525810817</v>
      </c>
    </row>
    <row r="22" spans="1:28" ht="26.25" customHeight="1">
      <c r="A22" s="129"/>
      <c r="B22" s="128" t="s">
        <v>84</v>
      </c>
      <c r="C22" s="96" t="s">
        <v>89</v>
      </c>
      <c r="D22" s="95"/>
      <c r="E22" s="92">
        <v>11911</v>
      </c>
      <c r="F22" s="92">
        <v>13026</v>
      </c>
      <c r="G22" s="92">
        <v>13762</v>
      </c>
      <c r="H22" s="132">
        <v>6.467834505128634</v>
      </c>
      <c r="I22" s="90">
        <f>100*(F22-E22)/E22</f>
        <v>9.361094786331963</v>
      </c>
      <c r="J22" s="90">
        <v>5.6</v>
      </c>
      <c r="K22" s="90">
        <f>100*E22/E$31</f>
        <v>0.25825053098442646</v>
      </c>
      <c r="L22" s="90">
        <f>100*F22/F$31</f>
        <v>0.2859268289845427</v>
      </c>
      <c r="M22" s="90">
        <f>100*G22/G$31</f>
        <v>0.3042703756905613</v>
      </c>
      <c r="P22" s="129"/>
      <c r="Q22" s="128" t="s">
        <v>84</v>
      </c>
      <c r="R22" s="96" t="s">
        <v>143</v>
      </c>
      <c r="S22" s="95"/>
      <c r="T22" s="92">
        <v>6355.072</v>
      </c>
      <c r="U22" s="92">
        <v>6495.323</v>
      </c>
      <c r="V22" s="92">
        <v>6480.643</v>
      </c>
      <c r="W22" s="132">
        <v>3.602489170361326</v>
      </c>
      <c r="X22" s="90">
        <f>100*(U22-T22)/T22</f>
        <v>2.2069144141876</v>
      </c>
      <c r="Y22" s="90">
        <f>100*(V22-U22)/U22</f>
        <v>-0.22600877585302978</v>
      </c>
      <c r="Z22" s="90">
        <f>100*T22/T$31</f>
        <v>0.17498172418511893</v>
      </c>
      <c r="AA22" s="90">
        <f>100*U22/U$31</f>
        <v>0.1823961762451957</v>
      </c>
      <c r="AB22" s="90">
        <f>100*V22/V$31</f>
        <v>0.1848121448315767</v>
      </c>
    </row>
    <row r="23" spans="1:28" ht="26.25" customHeight="1">
      <c r="A23" s="129"/>
      <c r="B23" s="128" t="s">
        <v>88</v>
      </c>
      <c r="C23" s="96" t="s">
        <v>83</v>
      </c>
      <c r="D23" s="95"/>
      <c r="E23" s="92">
        <v>186214</v>
      </c>
      <c r="F23" s="92">
        <v>191418</v>
      </c>
      <c r="G23" s="92">
        <v>193030</v>
      </c>
      <c r="H23" s="132">
        <v>3.2512838881600574</v>
      </c>
      <c r="I23" s="90">
        <f>100*(F23-E23)/E23</f>
        <v>2.7946341306239058</v>
      </c>
      <c r="J23" s="90">
        <f>100*(G23-F23)/F23</f>
        <v>0.8421360582599338</v>
      </c>
      <c r="K23" s="90">
        <f>100*E23/E$31</f>
        <v>4.03743299275745</v>
      </c>
      <c r="L23" s="90">
        <f>100*F23/F$31</f>
        <v>4.201715165865438</v>
      </c>
      <c r="M23" s="90">
        <f>100*G23/G$31</f>
        <v>4.267788883850389</v>
      </c>
      <c r="P23" s="129"/>
      <c r="Q23" s="128" t="s">
        <v>88</v>
      </c>
      <c r="R23" s="96" t="s">
        <v>141</v>
      </c>
      <c r="S23" s="95"/>
      <c r="T23" s="92">
        <v>163370.791</v>
      </c>
      <c r="U23" s="92">
        <v>167131.976</v>
      </c>
      <c r="V23" s="92">
        <v>169026.031</v>
      </c>
      <c r="W23" s="132">
        <v>3.098425577852772</v>
      </c>
      <c r="X23" s="90">
        <f>100*(U23-T23)/T23</f>
        <v>2.3022383481022612</v>
      </c>
      <c r="Y23" s="90">
        <f>100*(V23-U23)/U23</f>
        <v>1.1332690759307442</v>
      </c>
      <c r="Z23" s="90">
        <f>100*T23/T$31</f>
        <v>4.498281481416215</v>
      </c>
      <c r="AA23" s="90">
        <f>100*U23/U$31</f>
        <v>4.693259034339603</v>
      </c>
      <c r="AB23" s="90">
        <f>100*V23/V$31</f>
        <v>4.82021048242876</v>
      </c>
    </row>
    <row r="24" spans="1:28" ht="26.25" customHeight="1">
      <c r="A24" s="129"/>
      <c r="B24" s="128" t="s">
        <v>87</v>
      </c>
      <c r="C24" s="96" t="s">
        <v>86</v>
      </c>
      <c r="D24" s="95"/>
      <c r="E24" s="92">
        <v>218992</v>
      </c>
      <c r="F24" s="92">
        <v>221380</v>
      </c>
      <c r="G24" s="92">
        <v>225439</v>
      </c>
      <c r="H24" s="132">
        <v>4.409505933967742</v>
      </c>
      <c r="I24" s="90">
        <f>100*(F24-E24)/E24</f>
        <v>1.0904507927230218</v>
      </c>
      <c r="J24" s="90">
        <f>100*(G24-F24)/F24</f>
        <v>1.8334989610624266</v>
      </c>
      <c r="K24" s="90">
        <f>100*E24/E$31</f>
        <v>4.748115211261987</v>
      </c>
      <c r="L24" s="90">
        <f>100*F24/F$31</f>
        <v>4.859395163565028</v>
      </c>
      <c r="M24" s="90">
        <f>100*G24/G$31</f>
        <v>4.984334342777536</v>
      </c>
      <c r="P24" s="129"/>
      <c r="Q24" s="128" t="s">
        <v>87</v>
      </c>
      <c r="R24" s="96" t="s">
        <v>142</v>
      </c>
      <c r="S24" s="95"/>
      <c r="T24" s="92">
        <v>198028.789</v>
      </c>
      <c r="U24" s="92">
        <v>199380.466</v>
      </c>
      <c r="V24" s="92">
        <v>202903.169</v>
      </c>
      <c r="W24" s="132">
        <v>4.224816646384463</v>
      </c>
      <c r="X24" s="90">
        <f>100*(U24-T24)/T24</f>
        <v>0.6825659071217146</v>
      </c>
      <c r="Y24" s="90">
        <f>100*(V24-U24)/U24</f>
        <v>1.7668245393708775</v>
      </c>
      <c r="Z24" s="90">
        <f>100*T24/T$31</f>
        <v>5.452561188529589</v>
      </c>
      <c r="AA24" s="90">
        <f>100*U24/U$31</f>
        <v>5.598833901929933</v>
      </c>
      <c r="AB24" s="90">
        <f>100*V24/V$31</f>
        <v>5.78630389855048</v>
      </c>
    </row>
    <row r="25" spans="1:28" ht="26.25" customHeight="1">
      <c r="A25" s="122" t="s">
        <v>8</v>
      </c>
      <c r="B25" s="131" t="s">
        <v>85</v>
      </c>
      <c r="C25" s="131"/>
      <c r="D25" s="130"/>
      <c r="E25" s="121">
        <f>SUM(E26)</f>
        <v>122680</v>
      </c>
      <c r="F25" s="120">
        <f>SUM(F26)</f>
        <v>126426</v>
      </c>
      <c r="G25" s="120">
        <f>SUM(G26)</f>
        <v>134224</v>
      </c>
      <c r="H25" s="119">
        <v>3.9096737832684485</v>
      </c>
      <c r="I25" s="118">
        <f>100*(F25-E25)/E25</f>
        <v>3.053472448646886</v>
      </c>
      <c r="J25" s="118">
        <f>100*(G25-F25)/F25</f>
        <v>6.168035056080237</v>
      </c>
      <c r="K25" s="118">
        <f>100*E25/E$31</f>
        <v>2.6599089195843706</v>
      </c>
      <c r="L25" s="118">
        <f>100*F25/F$31</f>
        <v>2.7751101858743894</v>
      </c>
      <c r="M25" s="118">
        <f>100*G25/G$31</f>
        <v>2.9676200339114884</v>
      </c>
      <c r="P25" s="122" t="s">
        <v>8</v>
      </c>
      <c r="Q25" s="166" t="s">
        <v>85</v>
      </c>
      <c r="R25" s="166"/>
      <c r="S25" s="165"/>
      <c r="T25" s="121">
        <f>SUM(T26)</f>
        <v>107827.223</v>
      </c>
      <c r="U25" s="120">
        <f>SUM(U26)</f>
        <v>111119.843</v>
      </c>
      <c r="V25" s="120">
        <f>SUM(V26)</f>
        <v>118251.499</v>
      </c>
      <c r="W25" s="163">
        <v>4.228678874382854</v>
      </c>
      <c r="X25" s="118">
        <f>100*(U25-T25)/T25</f>
        <v>3.053607343666817</v>
      </c>
      <c r="Y25" s="118">
        <f>100*(V25-U25)/U25</f>
        <v>6.4179860297318845</v>
      </c>
      <c r="Z25" s="118">
        <f>100*T25/T$31</f>
        <v>2.9689346390777813</v>
      </c>
      <c r="AA25" s="118">
        <f>100*U25/U$31</f>
        <v>3.1203736085436353</v>
      </c>
      <c r="AB25" s="118">
        <f>100*V25/V$31</f>
        <v>3.3722445689014267</v>
      </c>
    </row>
    <row r="26" spans="1:28" ht="26.25" customHeight="1">
      <c r="A26" s="129"/>
      <c r="B26" s="128" t="s">
        <v>84</v>
      </c>
      <c r="C26" s="96" t="s">
        <v>83</v>
      </c>
      <c r="D26" s="96"/>
      <c r="E26" s="127">
        <v>122680</v>
      </c>
      <c r="F26" s="126">
        <v>126426</v>
      </c>
      <c r="G26" s="125">
        <v>134224</v>
      </c>
      <c r="H26" s="124">
        <v>3.9096737832684485</v>
      </c>
      <c r="I26" s="90">
        <f>100*(F26-E26)/E26</f>
        <v>3.053472448646886</v>
      </c>
      <c r="J26" s="90">
        <f>100*(G26-F26)/F26</f>
        <v>6.168035056080237</v>
      </c>
      <c r="K26" s="90">
        <f>100*E26/E$31</f>
        <v>2.6599089195843706</v>
      </c>
      <c r="L26" s="90">
        <f>100*F26/F$31</f>
        <v>2.7751101858743894</v>
      </c>
      <c r="M26" s="90">
        <f>100*G26/G$31</f>
        <v>2.9676200339114884</v>
      </c>
      <c r="P26" s="129"/>
      <c r="Q26" s="128" t="s">
        <v>84</v>
      </c>
      <c r="R26" s="96" t="s">
        <v>141</v>
      </c>
      <c r="S26" s="95"/>
      <c r="T26" s="92">
        <v>107827.223</v>
      </c>
      <c r="U26" s="92">
        <v>111119.843</v>
      </c>
      <c r="V26" s="92">
        <v>118251.499</v>
      </c>
      <c r="W26" s="132">
        <v>4.228678874382854</v>
      </c>
      <c r="X26" s="90">
        <f>100*(U26-T26)/T26</f>
        <v>3.053607343666817</v>
      </c>
      <c r="Y26" s="90">
        <f>100*(V26-U26)/U26</f>
        <v>6.4179860297318845</v>
      </c>
      <c r="Z26" s="90">
        <f>100*T26/T$31</f>
        <v>2.9689346390777813</v>
      </c>
      <c r="AA26" s="90">
        <f>100*U26/U$31</f>
        <v>3.1203736085436353</v>
      </c>
      <c r="AB26" s="90">
        <f>100*V26/V$31</f>
        <v>3.3722445689014267</v>
      </c>
    </row>
    <row r="27" spans="1:28" ht="26.25" customHeight="1">
      <c r="A27" s="122" t="s">
        <v>10</v>
      </c>
      <c r="B27" s="123" t="s">
        <v>82</v>
      </c>
      <c r="C27" s="123"/>
      <c r="D27" s="123"/>
      <c r="E27" s="121">
        <v>4772543</v>
      </c>
      <c r="F27" s="120">
        <f>SUM(F7,F21,F25)</f>
        <v>4718722</v>
      </c>
      <c r="G27" s="120">
        <f>SUM(G7,G21,G25)</f>
        <v>4687895</v>
      </c>
      <c r="H27" s="119">
        <v>3.7169207688748527</v>
      </c>
      <c r="I27" s="118">
        <f>100*(F27-E27)/E27</f>
        <v>-1.127721636033452</v>
      </c>
      <c r="J27" s="118">
        <f>100*(G27-F27)/F27</f>
        <v>-0.6532912937019811</v>
      </c>
      <c r="K27" s="118">
        <f>100*E27/E$31</f>
        <v>103.47676634170159</v>
      </c>
      <c r="L27" s="118">
        <f>100*F27/F$31</f>
        <v>103.57816814982337</v>
      </c>
      <c r="M27" s="118">
        <f>100*G27/G$31</f>
        <v>103.64682261647319</v>
      </c>
      <c r="P27" s="122" t="s">
        <v>10</v>
      </c>
      <c r="Q27" s="123" t="s">
        <v>140</v>
      </c>
      <c r="R27" s="123"/>
      <c r="S27" s="133"/>
      <c r="T27" s="121">
        <f>SUM(T7,T21,T25)</f>
        <v>3803056.3040000005</v>
      </c>
      <c r="U27" s="120">
        <f>SUM(U7,U21,U25)</f>
        <v>3728234.0420000004</v>
      </c>
      <c r="V27" s="120">
        <f>SUM(V7,V21,V25)</f>
        <v>3676857.4259999995</v>
      </c>
      <c r="W27" s="163">
        <v>3.820952399688567</v>
      </c>
      <c r="X27" s="118">
        <f>100*(U27-T27)/T27</f>
        <v>-1.9674245138391224</v>
      </c>
      <c r="Y27" s="118">
        <f>100*(V27-U27)/U27</f>
        <v>-1.378041598816581</v>
      </c>
      <c r="Z27" s="118">
        <f>100*T27/T$31</f>
        <v>104.71405347524086</v>
      </c>
      <c r="AA27" s="118">
        <f>100*U27/U$31</f>
        <v>104.69312048191757</v>
      </c>
      <c r="AB27" s="118">
        <f>100*V27/V$31</f>
        <v>104.8550131736882</v>
      </c>
    </row>
    <row r="28" spans="1:28" ht="26.25" customHeight="1">
      <c r="A28" s="122" t="s">
        <v>12</v>
      </c>
      <c r="B28" s="123" t="s">
        <v>74</v>
      </c>
      <c r="C28" s="123"/>
      <c r="D28" s="123"/>
      <c r="E28" s="121">
        <v>28953</v>
      </c>
      <c r="F28" s="120">
        <v>28961</v>
      </c>
      <c r="G28" s="120">
        <v>29381</v>
      </c>
      <c r="H28" s="119">
        <v>11.020455773268536</v>
      </c>
      <c r="I28" s="118">
        <f>100*(F28-E28)/E28</f>
        <v>0.02763098815321383</v>
      </c>
      <c r="J28" s="118">
        <v>1.4</v>
      </c>
      <c r="K28" s="118">
        <f>100*E28/E$31</f>
        <v>0.6277497794972798</v>
      </c>
      <c r="L28" s="118">
        <f>100*F28/F$31</f>
        <v>0.6357075767097605</v>
      </c>
      <c r="M28" s="118">
        <f>100*G28/G$31</f>
        <v>0.6495980168699594</v>
      </c>
      <c r="P28" s="122" t="s">
        <v>12</v>
      </c>
      <c r="Q28" s="123" t="s">
        <v>132</v>
      </c>
      <c r="R28" s="123"/>
      <c r="S28" s="133"/>
      <c r="T28" s="82" t="s">
        <v>138</v>
      </c>
      <c r="U28" s="82" t="s">
        <v>138</v>
      </c>
      <c r="V28" s="82" t="s">
        <v>138</v>
      </c>
      <c r="W28" s="82" t="s">
        <v>138</v>
      </c>
      <c r="X28" s="82" t="s">
        <v>138</v>
      </c>
      <c r="Y28" s="82" t="s">
        <v>138</v>
      </c>
      <c r="Z28" s="82" t="s">
        <v>138</v>
      </c>
      <c r="AA28" s="82" t="s">
        <v>138</v>
      </c>
      <c r="AB28" s="82" t="s">
        <v>138</v>
      </c>
    </row>
    <row r="29" spans="1:28" ht="26.25" customHeight="1">
      <c r="A29" s="122" t="s">
        <v>15</v>
      </c>
      <c r="B29" s="53" t="s">
        <v>81</v>
      </c>
      <c r="C29" s="53"/>
      <c r="D29" s="53"/>
      <c r="E29" s="121">
        <v>18102</v>
      </c>
      <c r="F29" s="120">
        <v>24844</v>
      </c>
      <c r="G29" s="120">
        <v>24078</v>
      </c>
      <c r="H29" s="119">
        <v>18.37535252139651</v>
      </c>
      <c r="I29" s="118">
        <f>100*(F29-E29)/E29</f>
        <v>37.24450336979339</v>
      </c>
      <c r="J29" s="118">
        <f>100*(G29-F29)/F29</f>
        <v>-3.083239413943004</v>
      </c>
      <c r="K29" s="118">
        <f>100*E29/E$31</f>
        <v>0.3924818329174786</v>
      </c>
      <c r="L29" s="118">
        <f>100*F29/F$31</f>
        <v>0.545337489581758</v>
      </c>
      <c r="M29" s="118">
        <f>100*G29/G$31</f>
        <v>0.5323515554336096</v>
      </c>
      <c r="P29" s="122" t="s">
        <v>15</v>
      </c>
      <c r="Q29" s="53" t="s">
        <v>139</v>
      </c>
      <c r="R29" s="53"/>
      <c r="S29" s="54"/>
      <c r="T29" s="82" t="s">
        <v>138</v>
      </c>
      <c r="U29" s="82" t="s">
        <v>138</v>
      </c>
      <c r="V29" s="82" t="s">
        <v>138</v>
      </c>
      <c r="W29" s="82" t="s">
        <v>138</v>
      </c>
      <c r="X29" s="82" t="s">
        <v>138</v>
      </c>
      <c r="Y29" s="82" t="s">
        <v>138</v>
      </c>
      <c r="Z29" s="82" t="s">
        <v>138</v>
      </c>
      <c r="AA29" s="82" t="s">
        <v>138</v>
      </c>
      <c r="AB29" s="82" t="s">
        <v>138</v>
      </c>
    </row>
    <row r="30" spans="1:28" ht="26.25" customHeight="1">
      <c r="A30" s="122" t="s">
        <v>17</v>
      </c>
      <c r="B30" s="53" t="s">
        <v>80</v>
      </c>
      <c r="C30" s="53"/>
      <c r="D30" s="53"/>
      <c r="E30" s="121">
        <v>171207</v>
      </c>
      <c r="F30" s="120">
        <v>167127</v>
      </c>
      <c r="G30" s="120">
        <v>170247</v>
      </c>
      <c r="H30" s="119">
        <v>3.4470937311240735</v>
      </c>
      <c r="I30" s="118">
        <f>100*(F30-E30)/E30</f>
        <v>-2.3830801310694074</v>
      </c>
      <c r="J30" s="118">
        <f>100*(G30-F30)/F30</f>
        <v>1.866843777486582</v>
      </c>
      <c r="K30" s="118">
        <f>100*E30/E$31</f>
        <v>3.7120559699647977</v>
      </c>
      <c r="L30" s="118">
        <f>100*F30/F$31</f>
        <v>3.668516286480859</v>
      </c>
      <c r="M30" s="118">
        <f>100*G30/G$31</f>
        <v>3.764069077909533</v>
      </c>
      <c r="P30" s="122" t="s">
        <v>17</v>
      </c>
      <c r="Q30" s="53" t="s">
        <v>137</v>
      </c>
      <c r="R30" s="53"/>
      <c r="S30" s="54"/>
      <c r="T30" s="164">
        <v>171206.827</v>
      </c>
      <c r="U30" s="164">
        <v>167127.276</v>
      </c>
      <c r="V30" s="164">
        <v>170246.698</v>
      </c>
      <c r="W30" s="163">
        <v>3.4470937311240735</v>
      </c>
      <c r="X30" s="118">
        <f>100*(U30-T30)/T30</f>
        <v>-2.3828202832121748</v>
      </c>
      <c r="Y30" s="118">
        <f>100*(V30-U30)/U30</f>
        <v>1.866494850307972</v>
      </c>
      <c r="Z30" s="118">
        <f>100*T30/T$31</f>
        <v>4.7140403414349</v>
      </c>
      <c r="AA30" s="118">
        <f>100*U30/U$31</f>
        <v>4.693127052907987</v>
      </c>
      <c r="AB30" s="118">
        <f>100*V30/V$31</f>
        <v>4.855020930465341</v>
      </c>
    </row>
    <row r="31" spans="1:28" ht="26.25" customHeight="1">
      <c r="A31" s="117" t="s">
        <v>19</v>
      </c>
      <c r="B31" s="116" t="s">
        <v>79</v>
      </c>
      <c r="C31" s="116"/>
      <c r="D31" s="116"/>
      <c r="E31" s="115">
        <v>4612188</v>
      </c>
      <c r="F31" s="114">
        <v>4555711</v>
      </c>
      <c r="G31" s="114">
        <f>SUM(G27:G28)-G29-G30</f>
        <v>4522951</v>
      </c>
      <c r="H31" s="86">
        <v>3.7193891221242703</v>
      </c>
      <c r="I31" s="85">
        <f>100*(F31-E31)/E31</f>
        <v>-1.2245164334151166</v>
      </c>
      <c r="J31" s="85">
        <f>100*(G31-F31)/F31</f>
        <v>-0.7190974142126224</v>
      </c>
      <c r="K31" s="85">
        <f>100*E31/E$31</f>
        <v>100</v>
      </c>
      <c r="L31" s="85">
        <f>100*F31/F$31</f>
        <v>100</v>
      </c>
      <c r="M31" s="85">
        <f>100*G31/G$31</f>
        <v>100</v>
      </c>
      <c r="P31" s="117" t="s">
        <v>19</v>
      </c>
      <c r="Q31" s="116" t="s">
        <v>136</v>
      </c>
      <c r="R31" s="116"/>
      <c r="S31" s="162"/>
      <c r="T31" s="115">
        <v>3631849</v>
      </c>
      <c r="U31" s="114">
        <v>3561107</v>
      </c>
      <c r="V31" s="114">
        <v>3506611</v>
      </c>
      <c r="W31" s="161">
        <v>3.8386429524234917</v>
      </c>
      <c r="X31" s="85">
        <f>100*(U31-T31)/T31</f>
        <v>-1.9478232712868844</v>
      </c>
      <c r="Y31" s="85">
        <f>100*(V31-U31)/U31</f>
        <v>-1.5303106590169855</v>
      </c>
      <c r="Z31" s="85">
        <f>100*T31/T$31</f>
        <v>100</v>
      </c>
      <c r="AA31" s="85">
        <f>100*U31/U$31</f>
        <v>100</v>
      </c>
      <c r="AB31" s="85">
        <f>100*V31/V$31</f>
        <v>100</v>
      </c>
    </row>
    <row r="32" spans="1:28" ht="26.25" customHeight="1">
      <c r="A32" s="113"/>
      <c r="B32" s="112"/>
      <c r="C32" s="112"/>
      <c r="D32" s="112"/>
      <c r="E32" s="111"/>
      <c r="F32" s="111"/>
      <c r="G32" s="111"/>
      <c r="H32" s="110"/>
      <c r="I32" s="109"/>
      <c r="J32" s="109"/>
      <c r="K32" s="109"/>
      <c r="L32" s="109"/>
      <c r="M32" s="109"/>
      <c r="P32" s="83"/>
      <c r="Q32" s="83"/>
      <c r="R32" s="83"/>
      <c r="S32" s="83"/>
      <c r="T32" s="160"/>
      <c r="U32" s="160"/>
      <c r="V32" s="160"/>
      <c r="W32" s="159"/>
      <c r="X32" s="159"/>
      <c r="Y32" s="159"/>
      <c r="Z32" s="159"/>
      <c r="AA32" s="159"/>
      <c r="AB32" s="159"/>
    </row>
    <row r="33" spans="1:28" ht="26.25" customHeight="1">
      <c r="A33" s="83" t="s">
        <v>78</v>
      </c>
      <c r="B33" s="108"/>
      <c r="C33" s="108"/>
      <c r="D33" s="83"/>
      <c r="E33" s="107"/>
      <c r="F33" s="107"/>
      <c r="G33" s="107"/>
      <c r="H33" s="106"/>
      <c r="I33" s="106"/>
      <c r="J33" s="106"/>
      <c r="K33" s="106"/>
      <c r="L33" s="105"/>
      <c r="M33" s="104"/>
      <c r="P33" s="83" t="s">
        <v>78</v>
      </c>
      <c r="Q33" s="83"/>
      <c r="R33" s="83"/>
      <c r="S33" s="83"/>
      <c r="T33" s="92"/>
      <c r="U33" s="92"/>
      <c r="V33" s="92"/>
      <c r="W33" s="90"/>
      <c r="X33" s="90"/>
      <c r="Y33" s="90"/>
      <c r="Z33" s="90"/>
      <c r="AA33" s="90"/>
      <c r="AB33" s="32"/>
    </row>
    <row r="34" spans="1:28" ht="26.25" customHeight="1">
      <c r="A34" s="103" t="s">
        <v>77</v>
      </c>
      <c r="B34" s="103"/>
      <c r="C34" s="103"/>
      <c r="D34" s="102"/>
      <c r="E34" s="101">
        <f>SUM(E8)</f>
        <v>63584</v>
      </c>
      <c r="F34" s="100">
        <f>SUM(F8)</f>
        <v>53198</v>
      </c>
      <c r="G34" s="100">
        <f>SUM(G8)</f>
        <v>49706</v>
      </c>
      <c r="H34" s="99">
        <v>3.4019438578007004</v>
      </c>
      <c r="I34" s="99">
        <f>100*(F34-E34)/E34</f>
        <v>-16.33429793658782</v>
      </c>
      <c r="J34" s="99">
        <f>100*(G34-F34)/F34</f>
        <v>-6.564156547238618</v>
      </c>
      <c r="K34" s="99">
        <f>100*E34/E$31</f>
        <v>1.3786081573431093</v>
      </c>
      <c r="L34" s="99">
        <f>100*F34/F$31</f>
        <v>1.167721130686297</v>
      </c>
      <c r="M34" s="99">
        <f>100*G34/G$31</f>
        <v>1.0989727724222527</v>
      </c>
      <c r="P34" s="103" t="s">
        <v>135</v>
      </c>
      <c r="Q34" s="103"/>
      <c r="R34" s="103"/>
      <c r="S34" s="102"/>
      <c r="T34" s="101">
        <f>SUM(T8)</f>
        <v>62610.475999999995</v>
      </c>
      <c r="U34" s="100">
        <f>SUM(U8)</f>
        <v>52147.434</v>
      </c>
      <c r="V34" s="100">
        <f>SUM(V8)</f>
        <v>47316.403</v>
      </c>
      <c r="W34" s="158">
        <v>4.66101556085675</v>
      </c>
      <c r="X34" s="99">
        <f>100*(U34-T34)/T34</f>
        <v>-16.71132798926492</v>
      </c>
      <c r="Y34" s="99">
        <f>100*(V34-U34)/U34</f>
        <v>-9.264177792525713</v>
      </c>
      <c r="Z34" s="99">
        <v>1.6</v>
      </c>
      <c r="AA34" s="99">
        <v>1.3</v>
      </c>
      <c r="AB34" s="99">
        <v>1.2</v>
      </c>
    </row>
    <row r="35" spans="1:28" ht="26.25" customHeight="1">
      <c r="A35" s="96" t="s">
        <v>76</v>
      </c>
      <c r="B35" s="96"/>
      <c r="C35" s="96"/>
      <c r="D35" s="95"/>
      <c r="E35" s="98">
        <f>SUM(E12:E14)</f>
        <v>1528876</v>
      </c>
      <c r="F35" s="97">
        <v>1506924</v>
      </c>
      <c r="G35" s="97">
        <f>SUM(G12:G14)</f>
        <v>1472758</v>
      </c>
      <c r="H35" s="90">
        <v>1.975320460313009</v>
      </c>
      <c r="I35" s="90">
        <f>100*(F35-E35)/E35</f>
        <v>-1.4358260578359527</v>
      </c>
      <c r="J35" s="90">
        <f>100*(G35-F35)/F35</f>
        <v>-2.267267625971847</v>
      </c>
      <c r="K35" s="90">
        <f>100*E35/E$31</f>
        <v>33.14860539076031</v>
      </c>
      <c r="L35" s="90">
        <f>100*F35/F$31</f>
        <v>33.07769083684193</v>
      </c>
      <c r="M35" s="90">
        <f>100*G35/G$31</f>
        <v>32.56188271772124</v>
      </c>
      <c r="P35" s="96" t="s">
        <v>134</v>
      </c>
      <c r="Q35" s="96"/>
      <c r="R35" s="96"/>
      <c r="S35" s="95"/>
      <c r="T35" s="98">
        <f>SUM(T12:T14)</f>
        <v>1238528.798</v>
      </c>
      <c r="U35" s="97">
        <f>SUM(U12:U14)</f>
        <v>1215971.835</v>
      </c>
      <c r="V35" s="97">
        <f>SUM(V12:V14)</f>
        <v>1177759.49</v>
      </c>
      <c r="W35" s="132">
        <v>3.6485060197732</v>
      </c>
      <c r="X35" s="90">
        <f>100*(U35-T35)/T35</f>
        <v>-1.8212707719372698</v>
      </c>
      <c r="Y35" s="90">
        <f>100*(V35-U35)/U35</f>
        <v>-3.1425353696617466</v>
      </c>
      <c r="Z35" s="90">
        <v>31.5</v>
      </c>
      <c r="AA35" s="90">
        <v>31.4</v>
      </c>
      <c r="AB35" s="90">
        <v>30.7</v>
      </c>
    </row>
    <row r="36" spans="1:28" ht="26.25" customHeight="1">
      <c r="A36" s="96" t="s">
        <v>75</v>
      </c>
      <c r="B36" s="96"/>
      <c r="C36" s="96"/>
      <c r="D36" s="95"/>
      <c r="E36" s="98">
        <v>3180083</v>
      </c>
      <c r="F36" s="97">
        <f>SUM(F15:F21,F25)</f>
        <v>3158600</v>
      </c>
      <c r="G36" s="97">
        <v>3165432</v>
      </c>
      <c r="H36" s="90">
        <v>4.581995406945755</v>
      </c>
      <c r="I36" s="90">
        <f>100*(F36-E36)/E36</f>
        <v>-0.6755484054975923</v>
      </c>
      <c r="J36" s="90">
        <f>100*(G36-F36)/F36</f>
        <v>0.216298360032926</v>
      </c>
      <c r="K36" s="90">
        <f>100*E36/E$31</f>
        <v>68.94955279359817</v>
      </c>
      <c r="L36" s="90">
        <f>100*F36/F$31</f>
        <v>69.33275618229514</v>
      </c>
      <c r="M36" s="90">
        <f>100*G36/G$31</f>
        <v>69.98598923578876</v>
      </c>
      <c r="P36" s="96" t="s">
        <v>133</v>
      </c>
      <c r="Q36" s="96"/>
      <c r="R36" s="96"/>
      <c r="S36" s="95"/>
      <c r="T36" s="98">
        <f>SUM(T15:T21,T25)</f>
        <v>2501917.0300000003</v>
      </c>
      <c r="U36" s="97">
        <f>SUM(U15:U21,U25)</f>
        <v>2460114.773</v>
      </c>
      <c r="V36" s="97">
        <f>SUM(V15:V21,V25)</f>
        <v>2451781.533</v>
      </c>
      <c r="W36" s="132">
        <v>3.885647337670746</v>
      </c>
      <c r="X36" s="90">
        <f>100*(U36-T36)/T36</f>
        <v>-1.670809083545037</v>
      </c>
      <c r="Y36" s="90">
        <f>100*(V36-U36)/U36</f>
        <v>-0.3387337896369042</v>
      </c>
      <c r="Z36" s="90">
        <v>63.6</v>
      </c>
      <c r="AA36" s="90">
        <v>63.4</v>
      </c>
      <c r="AB36" s="90">
        <v>63.8</v>
      </c>
    </row>
    <row r="37" spans="1:28" ht="26.25" customHeight="1">
      <c r="A37" s="83"/>
      <c r="B37" s="96" t="s">
        <v>74</v>
      </c>
      <c r="C37" s="96"/>
      <c r="D37" s="95"/>
      <c r="E37" s="92">
        <v>28953</v>
      </c>
      <c r="F37" s="92">
        <v>28961</v>
      </c>
      <c r="G37" s="92">
        <v>29381</v>
      </c>
      <c r="H37" s="91">
        <v>11.020455773268536</v>
      </c>
      <c r="I37" s="90">
        <f>100*(F37-E37)/E37</f>
        <v>0.02763098815321383</v>
      </c>
      <c r="J37" s="90">
        <v>1.4</v>
      </c>
      <c r="K37" s="90">
        <f>100*E37/E$31</f>
        <v>0.6277497794972798</v>
      </c>
      <c r="L37" s="90">
        <f>100*F37/F$31</f>
        <v>0.6357075767097605</v>
      </c>
      <c r="M37" s="90">
        <f>100*G37/G$31</f>
        <v>0.6495980168699594</v>
      </c>
      <c r="P37" s="83"/>
      <c r="Q37" s="96" t="s">
        <v>132</v>
      </c>
      <c r="R37" s="96"/>
      <c r="S37" s="95"/>
      <c r="T37" s="34" t="s">
        <v>130</v>
      </c>
      <c r="U37" s="34" t="s">
        <v>130</v>
      </c>
      <c r="V37" s="34" t="s">
        <v>130</v>
      </c>
      <c r="W37" s="132" t="s">
        <v>130</v>
      </c>
      <c r="X37" s="132" t="s">
        <v>130</v>
      </c>
      <c r="Y37" s="132" t="s">
        <v>130</v>
      </c>
      <c r="Z37" s="132" t="s">
        <v>130</v>
      </c>
      <c r="AA37" s="132" t="s">
        <v>130</v>
      </c>
      <c r="AB37" s="132" t="s">
        <v>130</v>
      </c>
    </row>
    <row r="38" spans="1:28" ht="26.25" customHeight="1">
      <c r="A38" s="83"/>
      <c r="B38" s="94" t="s">
        <v>73</v>
      </c>
      <c r="C38" s="94"/>
      <c r="D38" s="93"/>
      <c r="E38" s="92">
        <v>18102</v>
      </c>
      <c r="F38" s="92">
        <v>24844</v>
      </c>
      <c r="G38" s="92">
        <v>24078</v>
      </c>
      <c r="H38" s="91">
        <v>18.37535252139651</v>
      </c>
      <c r="I38" s="90">
        <f>100*(F38-E38)/E38</f>
        <v>37.24450336979339</v>
      </c>
      <c r="J38" s="90">
        <f>100*(G38-F38)/F38</f>
        <v>-3.083239413943004</v>
      </c>
      <c r="K38" s="90">
        <f>100*E38/E$31</f>
        <v>0.3924818329174786</v>
      </c>
      <c r="L38" s="90">
        <f>100*F38/F$31</f>
        <v>0.545337489581758</v>
      </c>
      <c r="M38" s="90">
        <f>100*G38/G$31</f>
        <v>0.5323515554336096</v>
      </c>
      <c r="P38" s="83"/>
      <c r="Q38" s="94" t="s">
        <v>131</v>
      </c>
      <c r="R38" s="94"/>
      <c r="S38" s="93"/>
      <c r="T38" s="34" t="s">
        <v>130</v>
      </c>
      <c r="U38" s="34" t="s">
        <v>130</v>
      </c>
      <c r="V38" s="34" t="s">
        <v>130</v>
      </c>
      <c r="W38" s="132" t="s">
        <v>130</v>
      </c>
      <c r="X38" s="132" t="s">
        <v>130</v>
      </c>
      <c r="Y38" s="132" t="s">
        <v>130</v>
      </c>
      <c r="Z38" s="132" t="s">
        <v>130</v>
      </c>
      <c r="AA38" s="132" t="s">
        <v>130</v>
      </c>
      <c r="AB38" s="132" t="s">
        <v>130</v>
      </c>
    </row>
    <row r="39" spans="1:28" ht="26.25" customHeight="1">
      <c r="A39" s="83"/>
      <c r="B39" s="94" t="s">
        <v>72</v>
      </c>
      <c r="C39" s="94"/>
      <c r="D39" s="93"/>
      <c r="E39" s="92">
        <v>171207</v>
      </c>
      <c r="F39" s="92">
        <v>167127</v>
      </c>
      <c r="G39" s="92">
        <v>170247</v>
      </c>
      <c r="H39" s="91">
        <v>3.4470937311240735</v>
      </c>
      <c r="I39" s="90">
        <f>100*(F39-E39)/E39</f>
        <v>-2.3830801310694074</v>
      </c>
      <c r="J39" s="90">
        <f>100*(G39-F39)/F39</f>
        <v>1.866843777486582</v>
      </c>
      <c r="K39" s="90">
        <f>100*E39/E$31</f>
        <v>3.7120559699647977</v>
      </c>
      <c r="L39" s="90">
        <f>100*F39/F$31</f>
        <v>3.668516286480859</v>
      </c>
      <c r="M39" s="90">
        <f>100*G39/G$31</f>
        <v>3.764069077909533</v>
      </c>
      <c r="P39" s="83"/>
      <c r="Q39" s="94" t="s">
        <v>129</v>
      </c>
      <c r="R39" s="94"/>
      <c r="S39" s="93"/>
      <c r="T39" s="157">
        <v>171206.827</v>
      </c>
      <c r="U39" s="157">
        <v>167127.276</v>
      </c>
      <c r="V39" s="157">
        <v>170246.698</v>
      </c>
      <c r="W39" s="132">
        <v>3.4470937311240735</v>
      </c>
      <c r="X39" s="90">
        <f>100*(U39-T39)/T39</f>
        <v>-2.3828202832121748</v>
      </c>
      <c r="Y39" s="90">
        <f>100*(V39-U39)/U39</f>
        <v>1.866494850307972</v>
      </c>
      <c r="Z39" s="90">
        <f>100*T39/T$31</f>
        <v>4.7140403414349</v>
      </c>
      <c r="AA39" s="90">
        <f>100*U39/U$31</f>
        <v>4.693127052907987</v>
      </c>
      <c r="AB39" s="90">
        <f>100*V39/V$31</f>
        <v>4.855020930465341</v>
      </c>
    </row>
    <row r="40" spans="1:28" ht="26.25" customHeight="1">
      <c r="A40" s="89" t="s">
        <v>71</v>
      </c>
      <c r="B40" s="89"/>
      <c r="C40" s="89"/>
      <c r="D40" s="88"/>
      <c r="E40" s="87">
        <v>4612188</v>
      </c>
      <c r="F40" s="87">
        <v>4555711</v>
      </c>
      <c r="G40" s="87">
        <v>4522951</v>
      </c>
      <c r="H40" s="86">
        <v>3.7193891221242703</v>
      </c>
      <c r="I40" s="85">
        <f>100*(F40-E40)/E40</f>
        <v>-1.2245164334151166</v>
      </c>
      <c r="J40" s="85">
        <f>100*(G40-F40)/F40</f>
        <v>-0.7190974142126224</v>
      </c>
      <c r="K40" s="85">
        <f>100*E40/E$31</f>
        <v>100</v>
      </c>
      <c r="L40" s="85">
        <f>100*F40/F$31</f>
        <v>100</v>
      </c>
      <c r="M40" s="85">
        <f>100*G40/G$31</f>
        <v>100</v>
      </c>
      <c r="P40" s="89" t="s">
        <v>128</v>
      </c>
      <c r="Q40" s="89"/>
      <c r="R40" s="89"/>
      <c r="S40" s="88"/>
      <c r="T40" s="167">
        <v>3631849</v>
      </c>
      <c r="U40" s="167">
        <v>3561107</v>
      </c>
      <c r="V40" s="167">
        <v>3506611</v>
      </c>
      <c r="W40" s="168">
        <v>3.8386429524234917</v>
      </c>
      <c r="X40" s="169">
        <f>100*(U40-T40)/T40</f>
        <v>-1.9478232712868844</v>
      </c>
      <c r="Y40" s="169">
        <f>100*(V40-U40)/U40</f>
        <v>-1.5303106590169855</v>
      </c>
      <c r="Z40" s="169">
        <f>100*T40/T$31</f>
        <v>100</v>
      </c>
      <c r="AA40" s="169">
        <f>100*U40/U$31</f>
        <v>100</v>
      </c>
      <c r="AB40" s="169">
        <f>100*V40/V$31</f>
        <v>100</v>
      </c>
    </row>
    <row r="41" spans="1:28" ht="26.25" customHeight="1">
      <c r="A41" s="83" t="s">
        <v>66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3"/>
      <c r="P41" s="83" t="s">
        <v>66</v>
      </c>
      <c r="Q41" s="83"/>
      <c r="R41" s="83"/>
      <c r="S41" s="83"/>
      <c r="T41" s="156"/>
      <c r="U41" s="156"/>
      <c r="V41" s="83"/>
      <c r="W41" s="84"/>
      <c r="X41" s="84"/>
      <c r="Y41" s="84"/>
      <c r="Z41" s="84"/>
      <c r="AA41" s="84"/>
      <c r="AB41" s="83"/>
    </row>
  </sheetData>
  <sheetProtection/>
  <mergeCells count="72">
    <mergeCell ref="U5:U6"/>
    <mergeCell ref="V5:V6"/>
    <mergeCell ref="R8:S8"/>
    <mergeCell ref="R19:S19"/>
    <mergeCell ref="R20:S20"/>
    <mergeCell ref="R14:S14"/>
    <mergeCell ref="R15:S15"/>
    <mergeCell ref="R16:S16"/>
    <mergeCell ref="R17:S17"/>
    <mergeCell ref="R26:S26"/>
    <mergeCell ref="R22:S22"/>
    <mergeCell ref="R23:S23"/>
    <mergeCell ref="P3:AB3"/>
    <mergeCell ref="W5:Y5"/>
    <mergeCell ref="Z5:AB5"/>
    <mergeCell ref="R13:S13"/>
    <mergeCell ref="Q7:S7"/>
    <mergeCell ref="P5:S6"/>
    <mergeCell ref="T5:T6"/>
    <mergeCell ref="Q28:S28"/>
    <mergeCell ref="Q29:S29"/>
    <mergeCell ref="Q30:S30"/>
    <mergeCell ref="Q31:S31"/>
    <mergeCell ref="R24:S24"/>
    <mergeCell ref="R12:S12"/>
    <mergeCell ref="R18:S18"/>
    <mergeCell ref="Q21:S21"/>
    <mergeCell ref="Q25:S25"/>
    <mergeCell ref="Q27:S27"/>
    <mergeCell ref="P40:S40"/>
    <mergeCell ref="P34:S34"/>
    <mergeCell ref="P35:S35"/>
    <mergeCell ref="P36:S36"/>
    <mergeCell ref="Q37:S37"/>
    <mergeCell ref="Q38:S38"/>
    <mergeCell ref="Q39:S39"/>
    <mergeCell ref="C22:D22"/>
    <mergeCell ref="C23:D23"/>
    <mergeCell ref="C24:D24"/>
    <mergeCell ref="C26:D26"/>
    <mergeCell ref="C17:D17"/>
    <mergeCell ref="C18:D18"/>
    <mergeCell ref="C14:D14"/>
    <mergeCell ref="C15:D15"/>
    <mergeCell ref="C16:D16"/>
    <mergeCell ref="C19:D19"/>
    <mergeCell ref="C20:D20"/>
    <mergeCell ref="A40:D40"/>
    <mergeCell ref="A34:D34"/>
    <mergeCell ref="A35:D35"/>
    <mergeCell ref="A36:D36"/>
    <mergeCell ref="B37:D37"/>
    <mergeCell ref="B28:D28"/>
    <mergeCell ref="B29:D29"/>
    <mergeCell ref="B30:D30"/>
    <mergeCell ref="A3:M3"/>
    <mergeCell ref="A5:D6"/>
    <mergeCell ref="E5:E6"/>
    <mergeCell ref="F5:F6"/>
    <mergeCell ref="G5:G6"/>
    <mergeCell ref="H5:J5"/>
    <mergeCell ref="K5:M5"/>
    <mergeCell ref="B31:D31"/>
    <mergeCell ref="B38:D38"/>
    <mergeCell ref="B39:D39"/>
    <mergeCell ref="B7:D7"/>
    <mergeCell ref="B21:D21"/>
    <mergeCell ref="B25:D25"/>
    <mergeCell ref="B27:D27"/>
    <mergeCell ref="C8:D8"/>
    <mergeCell ref="C12:D12"/>
    <mergeCell ref="C13:D13"/>
  </mergeCells>
  <printOptions horizontalCentered="1"/>
  <pageMargins left="0.5118110236220472" right="0.31496062992125984" top="0.5511811023622047" bottom="0.15748031496062992" header="0" footer="0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U1">
      <selection activeCell="AC1" sqref="AC1"/>
    </sheetView>
  </sheetViews>
  <sheetFormatPr defaultColWidth="8.796875" defaultRowHeight="26.25" customHeight="1"/>
  <cols>
    <col min="1" max="1" width="3.09765625" style="0" customWidth="1"/>
    <col min="2" max="2" width="3.69921875" style="0" customWidth="1"/>
    <col min="3" max="3" width="2.5" style="0" customWidth="1"/>
    <col min="4" max="4" width="28.69921875" style="0" customWidth="1"/>
    <col min="5" max="7" width="11.8984375" style="0" customWidth="1"/>
    <col min="8" max="13" width="9.3984375" style="0" customWidth="1"/>
    <col min="14" max="15" width="7.5" style="0" customWidth="1"/>
    <col min="16" max="16" width="3.09765625" style="0" customWidth="1"/>
    <col min="17" max="17" width="3.69921875" style="0" customWidth="1"/>
    <col min="18" max="18" width="3.19921875" style="0" customWidth="1"/>
    <col min="19" max="19" width="5" style="0" customWidth="1"/>
    <col min="20" max="20" width="31.19921875" style="0" customWidth="1"/>
    <col min="21" max="23" width="11.8984375" style="0" customWidth="1"/>
    <col min="24" max="29" width="9.3984375" style="0" customWidth="1"/>
    <col min="30" max="16384" width="11.8984375" style="0" customWidth="1"/>
  </cols>
  <sheetData>
    <row r="1" spans="1:29" ht="26.25" customHeight="1">
      <c r="A1" s="80" t="s">
        <v>179</v>
      </c>
      <c r="AC1" s="81" t="s">
        <v>273</v>
      </c>
    </row>
    <row r="3" spans="1:29" ht="26.25" customHeight="1">
      <c r="A3" s="189" t="s">
        <v>221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P3" s="189" t="s">
        <v>276</v>
      </c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26.25" customHeight="1" thickBot="1">
      <c r="A4" s="8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7" t="s">
        <v>124</v>
      </c>
      <c r="P4" s="214" t="s">
        <v>272</v>
      </c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</row>
    <row r="5" spans="1:29" ht="26.25" customHeight="1" thickBot="1">
      <c r="A5" s="186" t="s">
        <v>220</v>
      </c>
      <c r="B5" s="152"/>
      <c r="C5" s="152"/>
      <c r="D5" s="151"/>
      <c r="E5" s="185" t="s">
        <v>122</v>
      </c>
      <c r="F5" s="185" t="s">
        <v>52</v>
      </c>
      <c r="G5" s="185" t="s">
        <v>218</v>
      </c>
      <c r="H5" s="183" t="s">
        <v>121</v>
      </c>
      <c r="I5" s="182"/>
      <c r="J5" s="184"/>
      <c r="K5" s="183" t="s">
        <v>219</v>
      </c>
      <c r="L5" s="182"/>
      <c r="M5" s="182"/>
      <c r="P5" s="170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7" t="s">
        <v>124</v>
      </c>
    </row>
    <row r="6" spans="1:29" ht="26.25" customHeight="1">
      <c r="A6" s="146"/>
      <c r="B6" s="146"/>
      <c r="C6" s="146"/>
      <c r="D6" s="145"/>
      <c r="E6" s="144"/>
      <c r="F6" s="144"/>
      <c r="G6" s="144"/>
      <c r="H6" s="181" t="s">
        <v>117</v>
      </c>
      <c r="I6" s="181" t="s">
        <v>52</v>
      </c>
      <c r="J6" s="181" t="s">
        <v>218</v>
      </c>
      <c r="K6" s="181" t="s">
        <v>42</v>
      </c>
      <c r="L6" s="181" t="s">
        <v>169</v>
      </c>
      <c r="M6" s="180" t="s">
        <v>218</v>
      </c>
      <c r="P6" s="186" t="s">
        <v>220</v>
      </c>
      <c r="Q6" s="186"/>
      <c r="R6" s="186"/>
      <c r="S6" s="186"/>
      <c r="T6" s="213"/>
      <c r="U6" s="185" t="s">
        <v>122</v>
      </c>
      <c r="V6" s="185" t="s">
        <v>52</v>
      </c>
      <c r="W6" s="185" t="s">
        <v>218</v>
      </c>
      <c r="X6" s="183" t="s">
        <v>121</v>
      </c>
      <c r="Y6" s="182"/>
      <c r="Z6" s="184"/>
      <c r="AA6" s="183" t="s">
        <v>219</v>
      </c>
      <c r="AB6" s="182"/>
      <c r="AC6" s="182"/>
    </row>
    <row r="7" spans="1:29" ht="26.25" customHeight="1">
      <c r="A7" s="190" t="s">
        <v>4</v>
      </c>
      <c r="B7" s="191" t="s">
        <v>217</v>
      </c>
      <c r="C7" s="191"/>
      <c r="D7" s="192"/>
      <c r="E7" s="197">
        <v>2628984</v>
      </c>
      <c r="F7" s="197">
        <f>SUM(F8:F10)</f>
        <v>2657141</v>
      </c>
      <c r="G7" s="197">
        <v>2641681</v>
      </c>
      <c r="H7" s="198">
        <v>2.7</v>
      </c>
      <c r="I7" s="199">
        <f>100*(F7-E7)/E7</f>
        <v>1.071022113485666</v>
      </c>
      <c r="J7" s="199">
        <f>100*(G7-F7)/F7</f>
        <v>-0.58182836364348</v>
      </c>
      <c r="K7" s="199">
        <f>100*E7/E$33</f>
        <v>71.66970994445768</v>
      </c>
      <c r="L7" s="199">
        <f>100*F7/F$33</f>
        <v>73.77752245624742</v>
      </c>
      <c r="M7" s="199">
        <f>100*G7/G$33</f>
        <v>74.38718899049294</v>
      </c>
      <c r="P7" s="146"/>
      <c r="Q7" s="146"/>
      <c r="R7" s="146"/>
      <c r="S7" s="146"/>
      <c r="T7" s="145"/>
      <c r="U7" s="144"/>
      <c r="V7" s="144"/>
      <c r="W7" s="144"/>
      <c r="X7" s="181" t="s">
        <v>117</v>
      </c>
      <c r="Y7" s="181" t="s">
        <v>52</v>
      </c>
      <c r="Z7" s="181" t="s">
        <v>218</v>
      </c>
      <c r="AA7" s="181" t="s">
        <v>42</v>
      </c>
      <c r="AB7" s="181" t="s">
        <v>169</v>
      </c>
      <c r="AC7" s="180" t="s">
        <v>218</v>
      </c>
    </row>
    <row r="8" spans="1:29" ht="26.25" customHeight="1">
      <c r="A8" s="170"/>
      <c r="B8" s="170" t="s">
        <v>84</v>
      </c>
      <c r="C8" s="172" t="s">
        <v>216</v>
      </c>
      <c r="D8" s="171"/>
      <c r="E8" s="34">
        <v>2274399</v>
      </c>
      <c r="F8" s="34">
        <v>2301655</v>
      </c>
      <c r="G8" s="34">
        <v>2295779</v>
      </c>
      <c r="H8" s="132">
        <v>1.6</v>
      </c>
      <c r="I8" s="132">
        <f>100*(F8-E8)/E8</f>
        <v>1.1983825177552399</v>
      </c>
      <c r="J8" s="132">
        <f>100*(G8-F8)/F8</f>
        <v>-0.25529455978415533</v>
      </c>
      <c r="K8" s="132">
        <f>100*E8/E$33</f>
        <v>62.00323647004493</v>
      </c>
      <c r="L8" s="132">
        <f>100*F8/F$33</f>
        <v>63.90718574928246</v>
      </c>
      <c r="M8" s="132">
        <f>100*G8/G$33</f>
        <v>64.64692230189978</v>
      </c>
      <c r="P8" s="190" t="s">
        <v>4</v>
      </c>
      <c r="Q8" s="191" t="s">
        <v>271</v>
      </c>
      <c r="R8" s="191"/>
      <c r="S8" s="191"/>
      <c r="T8" s="192"/>
      <c r="U8" s="82">
        <f>SUM(U9,U20)</f>
        <v>2601272</v>
      </c>
      <c r="V8" s="82">
        <f>SUM(V9,V20)</f>
        <v>2614882</v>
      </c>
      <c r="W8" s="82">
        <f>SUM(W9,W20)</f>
        <v>2655771</v>
      </c>
      <c r="X8" s="163">
        <v>3.3240572516688616</v>
      </c>
      <c r="Y8" s="212">
        <f>100*(V8-U8)/U8</f>
        <v>0.5232055701979647</v>
      </c>
      <c r="Z8" s="212">
        <f>100*(W8-V8)/V8</f>
        <v>1.5637034481861896</v>
      </c>
      <c r="AA8" s="212">
        <f>100*U8/U$43</f>
        <v>55.95898749132253</v>
      </c>
      <c r="AB8" s="212">
        <f>100*V8/V$43</f>
        <v>56.89271681617906</v>
      </c>
      <c r="AC8" s="212">
        <f>100*W8/W$43</f>
        <v>58.14371142118899</v>
      </c>
    </row>
    <row r="9" spans="1:29" ht="26.25" customHeight="1">
      <c r="A9" s="170"/>
      <c r="B9" s="170" t="s">
        <v>88</v>
      </c>
      <c r="C9" s="172" t="s">
        <v>215</v>
      </c>
      <c r="D9" s="171"/>
      <c r="E9" s="34">
        <v>244113</v>
      </c>
      <c r="F9" s="34">
        <v>243171</v>
      </c>
      <c r="G9" s="34">
        <v>230317</v>
      </c>
      <c r="H9" s="132">
        <v>19.8</v>
      </c>
      <c r="I9" s="132">
        <f>100*(F9-E9)/E9</f>
        <v>-0.38588686387042065</v>
      </c>
      <c r="J9" s="132">
        <f>100*(G9-F9)/F9</f>
        <v>-5.285992161894304</v>
      </c>
      <c r="K9" s="132">
        <f>100*E9/E$33</f>
        <v>6.65485522303346</v>
      </c>
      <c r="L9" s="132">
        <f>100*F9/F$33</f>
        <v>6.75182608420409</v>
      </c>
      <c r="M9" s="132">
        <f>100*G9/G$33</f>
        <v>6.485504573308951</v>
      </c>
      <c r="P9" s="170"/>
      <c r="Q9" s="170" t="s">
        <v>84</v>
      </c>
      <c r="R9" s="172" t="s">
        <v>270</v>
      </c>
      <c r="S9" s="172"/>
      <c r="T9" s="171"/>
      <c r="U9" s="34">
        <f>SUM(U10:U19)</f>
        <v>2530899</v>
      </c>
      <c r="V9" s="34">
        <f>SUM(V10:V19)</f>
        <v>2542427</v>
      </c>
      <c r="W9" s="34">
        <f>SUM(W10:W19)</f>
        <v>2568652</v>
      </c>
      <c r="X9" s="132">
        <v>3.26836401857679</v>
      </c>
      <c r="Y9" s="132">
        <f>100*(V9-U9)/U9</f>
        <v>0.45549032181845267</v>
      </c>
      <c r="Z9" s="132">
        <f>100*(W9-V9)/V9</f>
        <v>1.0314947095826152</v>
      </c>
      <c r="AA9" s="132">
        <f>100*U9/U$43</f>
        <v>54.44511203857217</v>
      </c>
      <c r="AB9" s="132">
        <f>100*V9/V$43</f>
        <v>55.31629317759183</v>
      </c>
      <c r="AC9" s="132">
        <f>100*W9/W$43</f>
        <v>56.23638507591955</v>
      </c>
    </row>
    <row r="10" spans="1:29" ht="26.25" customHeight="1">
      <c r="A10" s="170"/>
      <c r="B10" s="170" t="s">
        <v>87</v>
      </c>
      <c r="C10" s="172" t="s">
        <v>214</v>
      </c>
      <c r="D10" s="171"/>
      <c r="E10" s="34">
        <v>110473</v>
      </c>
      <c r="F10" s="34">
        <v>112315</v>
      </c>
      <c r="G10" s="34">
        <v>115586</v>
      </c>
      <c r="H10" s="132">
        <v>-4.4</v>
      </c>
      <c r="I10" s="132">
        <f>100*(F10-E10)/E10</f>
        <v>1.6673757388683208</v>
      </c>
      <c r="J10" s="132">
        <f>100*(G10-F10)/F10</f>
        <v>2.91234474469127</v>
      </c>
      <c r="K10" s="132">
        <f>100*E10/E$33</f>
        <v>3.0116455127509614</v>
      </c>
      <c r="L10" s="132">
        <f>100*F10/F$33</f>
        <v>3.1185106227608657</v>
      </c>
      <c r="M10" s="132">
        <f>100*G10/G$33</f>
        <v>3.2547902743196917</v>
      </c>
      <c r="P10" s="170"/>
      <c r="Q10" s="170"/>
      <c r="R10" s="209" t="s">
        <v>235</v>
      </c>
      <c r="S10" s="172" t="s">
        <v>269</v>
      </c>
      <c r="T10" s="171"/>
      <c r="U10" s="34">
        <v>564026</v>
      </c>
      <c r="V10" s="34">
        <v>568086</v>
      </c>
      <c r="W10" s="34">
        <v>572586</v>
      </c>
      <c r="X10" s="132">
        <v>0.5474592436113426</v>
      </c>
      <c r="Y10" s="132">
        <f>100*(V10-U10)/U10</f>
        <v>0.7198249726076458</v>
      </c>
      <c r="Z10" s="132">
        <f>100*(W10-V10)/V10</f>
        <v>0.7921335854078432</v>
      </c>
      <c r="AA10" s="132">
        <f>100*U10/U$43</f>
        <v>12.133419295937019</v>
      </c>
      <c r="AB10" s="132">
        <f>100*V10/V$43</f>
        <v>12.360005508943003</v>
      </c>
      <c r="AC10" s="132">
        <f>100*W10/W$43</f>
        <v>12.535822986173477</v>
      </c>
    </row>
    <row r="11" spans="1:29" ht="26.25" customHeight="1">
      <c r="A11" s="190" t="s">
        <v>6</v>
      </c>
      <c r="B11" s="191" t="s">
        <v>213</v>
      </c>
      <c r="C11" s="191"/>
      <c r="D11" s="192"/>
      <c r="E11" s="197">
        <f>E12-E13</f>
        <v>209732</v>
      </c>
      <c r="F11" s="197">
        <f>F12-F13</f>
        <v>211258</v>
      </c>
      <c r="G11" s="197">
        <v>212586</v>
      </c>
      <c r="H11" s="198">
        <v>-18.5</v>
      </c>
      <c r="I11" s="198">
        <f>100*(F11-E11)/E11</f>
        <v>0.7275952167528084</v>
      </c>
      <c r="J11" s="198">
        <f>100*(G11-F11)/F11</f>
        <v>0.6286152477065957</v>
      </c>
      <c r="K11" s="198">
        <f>100*E11/E$33</f>
        <v>5.717582003569059</v>
      </c>
      <c r="L11" s="198">
        <f>100*F11/F$33</f>
        <v>5.865737587528067</v>
      </c>
      <c r="M11" s="198">
        <f>100*G11/G$33</f>
        <v>5.986216715316093</v>
      </c>
      <c r="P11" s="170"/>
      <c r="Q11" s="170"/>
      <c r="R11" s="209" t="s">
        <v>233</v>
      </c>
      <c r="S11" s="172" t="s">
        <v>268</v>
      </c>
      <c r="T11" s="171"/>
      <c r="U11" s="34">
        <v>563180</v>
      </c>
      <c r="V11" s="34">
        <v>583702</v>
      </c>
      <c r="W11" s="34">
        <v>600983</v>
      </c>
      <c r="X11" s="132">
        <v>4.637314411737933</v>
      </c>
      <c r="Y11" s="132">
        <f>100*(V11-U11)/U11</f>
        <v>3.643950424375866</v>
      </c>
      <c r="Z11" s="132">
        <f>100*(W11-V11)/V11</f>
        <v>2.9605860524719807</v>
      </c>
      <c r="AA11" s="132">
        <f>100*U11/U$43</f>
        <v>12.115220005967474</v>
      </c>
      <c r="AB11" s="132">
        <f>100*V11/V$43</f>
        <v>12.6997671753591</v>
      </c>
      <c r="AC11" s="132">
        <f>100*W11/W$43</f>
        <v>13.157528311379416</v>
      </c>
    </row>
    <row r="12" spans="1:29" ht="26.25" customHeight="1">
      <c r="A12" s="170"/>
      <c r="B12" s="170"/>
      <c r="C12" s="170" t="s">
        <v>197</v>
      </c>
      <c r="D12" s="177" t="s">
        <v>212</v>
      </c>
      <c r="E12" s="34">
        <v>393105</v>
      </c>
      <c r="F12" s="34">
        <v>389199</v>
      </c>
      <c r="G12" s="34">
        <v>392855</v>
      </c>
      <c r="H12" s="132">
        <v>-9.9</v>
      </c>
      <c r="I12" s="132">
        <f>100*(F12-E12)/E12</f>
        <v>-0.993627656732934</v>
      </c>
      <c r="J12" s="132">
        <f>100*(G12-F12)/F12</f>
        <v>0.9393652090575773</v>
      </c>
      <c r="K12" s="132">
        <f>100*E12/E$33</f>
        <v>10.716581511228686</v>
      </c>
      <c r="L12" s="132">
        <f>100*F12/F$33</f>
        <v>10.806403560235998</v>
      </c>
      <c r="M12" s="132">
        <f>100*G12/G$33</f>
        <v>11.062417881212799</v>
      </c>
      <c r="P12" s="170"/>
      <c r="Q12" s="170"/>
      <c r="R12" s="209" t="s">
        <v>267</v>
      </c>
      <c r="S12" s="172" t="s">
        <v>266</v>
      </c>
      <c r="T12" s="171"/>
      <c r="U12" s="34">
        <v>95498</v>
      </c>
      <c r="V12" s="34">
        <v>98927</v>
      </c>
      <c r="W12" s="34">
        <v>100711</v>
      </c>
      <c r="X12" s="132">
        <v>3.785252404499275</v>
      </c>
      <c r="Y12" s="132">
        <f>100*(V12-U12)/U12</f>
        <v>3.5906511131123167</v>
      </c>
      <c r="Z12" s="132">
        <f>100*(W12-V12)/V12</f>
        <v>1.8033499449088721</v>
      </c>
      <c r="AA12" s="132">
        <f>100*U12/U$43</f>
        <v>2.054368550250154</v>
      </c>
      <c r="AB12" s="132">
        <f>100*V12/V$43</f>
        <v>2.1523823241255804</v>
      </c>
      <c r="AC12" s="132">
        <f>100*W12/W$43</f>
        <v>2.204900693975258</v>
      </c>
    </row>
    <row r="13" spans="1:29" ht="26.25" customHeight="1">
      <c r="A13" s="170"/>
      <c r="B13" s="170"/>
      <c r="C13" s="170" t="s">
        <v>195</v>
      </c>
      <c r="D13" s="177" t="s">
        <v>211</v>
      </c>
      <c r="E13" s="34">
        <v>183373</v>
      </c>
      <c r="F13" s="34">
        <v>177941</v>
      </c>
      <c r="G13" s="34">
        <v>180268</v>
      </c>
      <c r="H13" s="132">
        <v>2.5</v>
      </c>
      <c r="I13" s="132">
        <f>100*(F13-E13)/E13</f>
        <v>-2.9622681637972876</v>
      </c>
      <c r="J13" s="132">
        <f>100*(G13-F13)/F13</f>
        <v>1.3077368341191744</v>
      </c>
      <c r="K13" s="132">
        <f>100*E13/E$33</f>
        <v>4.998999507659628</v>
      </c>
      <c r="L13" s="132">
        <f>100*F13/F$33</f>
        <v>4.94066597270793</v>
      </c>
      <c r="M13" s="132">
        <f>100*G13/G$33</f>
        <v>5.0761730068612305</v>
      </c>
      <c r="P13" s="170"/>
      <c r="Q13" s="170"/>
      <c r="R13" s="209" t="s">
        <v>265</v>
      </c>
      <c r="S13" s="172" t="s">
        <v>264</v>
      </c>
      <c r="T13" s="171"/>
      <c r="U13" s="34">
        <v>65002</v>
      </c>
      <c r="V13" s="34">
        <v>59928</v>
      </c>
      <c r="W13" s="34">
        <v>61898</v>
      </c>
      <c r="X13" s="132">
        <v>-0.9930849605507603</v>
      </c>
      <c r="Y13" s="132">
        <f>100*(V13-U13)/U13</f>
        <v>-7.805913664194948</v>
      </c>
      <c r="Z13" s="132">
        <f>100*(W13-V13)/V13</f>
        <v>3.28727806701375</v>
      </c>
      <c r="AA13" s="132">
        <f>100*U13/U$43</f>
        <v>1.398333624823143</v>
      </c>
      <c r="AB13" s="132">
        <f>100*V13/V$43</f>
        <v>1.303870206517915</v>
      </c>
      <c r="AC13" s="132">
        <f>100*W13/W$43</f>
        <v>1.3551542845933464</v>
      </c>
    </row>
    <row r="14" spans="1:29" ht="26.25" customHeight="1">
      <c r="A14" s="170"/>
      <c r="B14" s="170" t="s">
        <v>84</v>
      </c>
      <c r="C14" s="172" t="s">
        <v>186</v>
      </c>
      <c r="D14" s="171"/>
      <c r="E14" s="34">
        <f>E15-E16</f>
        <v>-65978</v>
      </c>
      <c r="F14" s="34">
        <v>-67086</v>
      </c>
      <c r="G14" s="34">
        <f>G15-G16</f>
        <v>-69946</v>
      </c>
      <c r="H14" s="132">
        <v>-18.1</v>
      </c>
      <c r="I14" s="132">
        <v>-1.7</v>
      </c>
      <c r="J14" s="132">
        <v>-4.3</v>
      </c>
      <c r="K14" s="132">
        <f>100*E14/E$33</f>
        <v>-1.798650780193196</v>
      </c>
      <c r="L14" s="132">
        <f>100*F14/F$33</f>
        <v>-1.8626933502963579</v>
      </c>
      <c r="M14" s="132">
        <f>100*G14/G$33</f>
        <v>-1.9696118952776733</v>
      </c>
      <c r="P14" s="170"/>
      <c r="Q14" s="170"/>
      <c r="R14" s="209" t="s">
        <v>263</v>
      </c>
      <c r="S14" s="172" t="s">
        <v>262</v>
      </c>
      <c r="T14" s="171"/>
      <c r="U14" s="34">
        <v>111686</v>
      </c>
      <c r="V14" s="34">
        <v>108506</v>
      </c>
      <c r="W14" s="34">
        <v>105637</v>
      </c>
      <c r="X14" s="132">
        <v>-2.7218646296957587</v>
      </c>
      <c r="Y14" s="132">
        <f>100*(V14-U14)/U14</f>
        <v>-2.8472682341564743</v>
      </c>
      <c r="Z14" s="132">
        <f>100*(W14-V14)/V14</f>
        <v>-2.644093414189077</v>
      </c>
      <c r="AA14" s="132">
        <f>100*U14/U$43</f>
        <v>2.4026074462631546</v>
      </c>
      <c r="AB14" s="132">
        <f>100*V14/V$43</f>
        <v>2.3607952981650127</v>
      </c>
      <c r="AC14" s="132">
        <f>100*W14/W$43</f>
        <v>2.3127473127013367</v>
      </c>
    </row>
    <row r="15" spans="1:29" ht="26.25" customHeight="1">
      <c r="A15" s="170"/>
      <c r="B15" s="170"/>
      <c r="C15" s="170" t="s">
        <v>197</v>
      </c>
      <c r="D15" s="177" t="s">
        <v>212</v>
      </c>
      <c r="E15" s="34">
        <v>90456</v>
      </c>
      <c r="F15" s="34">
        <v>86314</v>
      </c>
      <c r="G15" s="34">
        <v>86413</v>
      </c>
      <c r="H15" s="132">
        <v>-3.1</v>
      </c>
      <c r="I15" s="132">
        <f>100*(F15-E15)/E15</f>
        <v>-4.579021844874856</v>
      </c>
      <c r="J15" s="132">
        <f>100*(G15-F15)/F15</f>
        <v>0.11469749982621591</v>
      </c>
      <c r="K15" s="132">
        <f>100*E15/E$33</f>
        <v>2.4659546359870825</v>
      </c>
      <c r="L15" s="132">
        <f>100*F15/F$33</f>
        <v>2.396573261745816</v>
      </c>
      <c r="M15" s="132">
        <f>100*G15/G$33</f>
        <v>2.4333067324311553</v>
      </c>
      <c r="P15" s="170"/>
      <c r="Q15" s="170"/>
      <c r="R15" s="209" t="s">
        <v>261</v>
      </c>
      <c r="S15" s="172" t="s">
        <v>260</v>
      </c>
      <c r="T15" s="171"/>
      <c r="U15" s="34">
        <v>328691</v>
      </c>
      <c r="V15" s="34">
        <v>336298</v>
      </c>
      <c r="W15" s="34">
        <v>338493</v>
      </c>
      <c r="X15" s="132">
        <v>5.323011160635602</v>
      </c>
      <c r="Y15" s="132">
        <f>100*(V15-U15)/U15</f>
        <v>2.314331697551804</v>
      </c>
      <c r="Z15" s="132">
        <f>100*(W15-V15)/V15</f>
        <v>0.6526949312811852</v>
      </c>
      <c r="AA15" s="132">
        <f>100*U15/U$43</f>
        <v>7.070854396430014</v>
      </c>
      <c r="AB15" s="132">
        <f>100*V15/V$43</f>
        <v>7.316929360425207</v>
      </c>
      <c r="AC15" s="132">
        <f>100*W15/W$43</f>
        <v>7.410744115397196</v>
      </c>
    </row>
    <row r="16" spans="1:29" ht="26.25" customHeight="1">
      <c r="A16" s="170"/>
      <c r="B16" s="170"/>
      <c r="C16" s="170" t="s">
        <v>195</v>
      </c>
      <c r="D16" s="177" t="s">
        <v>211</v>
      </c>
      <c r="E16" s="34">
        <v>156434</v>
      </c>
      <c r="F16" s="34">
        <v>153401</v>
      </c>
      <c r="G16" s="34">
        <v>156359</v>
      </c>
      <c r="H16" s="132">
        <v>4.9</v>
      </c>
      <c r="I16" s="132">
        <f>100*(F16-E16)/E16</f>
        <v>-1.938836825753992</v>
      </c>
      <c r="J16" s="132">
        <f>100*(G16-F16)/F16</f>
        <v>1.9282794766657323</v>
      </c>
      <c r="K16" s="132">
        <f>100*E16/E$33</f>
        <v>4.264605416180278</v>
      </c>
      <c r="L16" s="132">
        <f>100*F16/F$33</f>
        <v>4.259294377795838</v>
      </c>
      <c r="M16" s="132">
        <f>100*G16/G$33</f>
        <v>4.402918627708829</v>
      </c>
      <c r="P16" s="170"/>
      <c r="Q16" s="170"/>
      <c r="R16" s="209" t="s">
        <v>259</v>
      </c>
      <c r="S16" s="172" t="s">
        <v>258</v>
      </c>
      <c r="T16" s="171"/>
      <c r="U16" s="34">
        <v>272617</v>
      </c>
      <c r="V16" s="34">
        <v>259988</v>
      </c>
      <c r="W16" s="34">
        <v>256417</v>
      </c>
      <c r="X16" s="132">
        <v>6.2175883175731315</v>
      </c>
      <c r="Y16" s="132">
        <f>100*(V16-U16)/U16</f>
        <v>-4.632506410091814</v>
      </c>
      <c r="Z16" s="132">
        <f>100*(W16-V16)/V16</f>
        <v>-1.3735249319199347</v>
      </c>
      <c r="AA16" s="132">
        <f>100*U16/U$43</f>
        <v>5.864581363625901</v>
      </c>
      <c r="AB16" s="132">
        <f>100*V16/V$43</f>
        <v>5.656631411897272</v>
      </c>
      <c r="AC16" s="132">
        <f>100*W16/W$43</f>
        <v>5.613825910248669</v>
      </c>
    </row>
    <row r="17" spans="1:29" ht="26.25" customHeight="1">
      <c r="A17" s="170"/>
      <c r="B17" s="170" t="s">
        <v>88</v>
      </c>
      <c r="C17" s="172" t="s">
        <v>185</v>
      </c>
      <c r="D17" s="171"/>
      <c r="E17" s="34">
        <v>-6048</v>
      </c>
      <c r="F17" s="34">
        <f>F18-F19</f>
        <v>-5456</v>
      </c>
      <c r="G17" s="34">
        <v>-5251</v>
      </c>
      <c r="H17" s="132">
        <v>10.2</v>
      </c>
      <c r="I17" s="132">
        <v>9.8</v>
      </c>
      <c r="J17" s="132">
        <v>3.8</v>
      </c>
      <c r="K17" s="132">
        <f>100*E17/E$33</f>
        <v>-0.16487677587390417</v>
      </c>
      <c r="L17" s="132">
        <f>100*F17/F$33</f>
        <v>-0.15148995199023535</v>
      </c>
      <c r="M17" s="132">
        <f>100*G17/G$33</f>
        <v>-0.14786309527497016</v>
      </c>
      <c r="P17" s="170"/>
      <c r="Q17" s="170"/>
      <c r="R17" s="209" t="s">
        <v>257</v>
      </c>
      <c r="S17" s="172" t="s">
        <v>256</v>
      </c>
      <c r="T17" s="171"/>
      <c r="U17" s="34">
        <v>97367</v>
      </c>
      <c r="V17" s="34">
        <v>94776</v>
      </c>
      <c r="W17" s="34">
        <v>88620</v>
      </c>
      <c r="X17" s="132">
        <v>5.052652021923947</v>
      </c>
      <c r="Y17" s="132">
        <f>100*(V17-U17)/U17</f>
        <v>-2.6610658642045046</v>
      </c>
      <c r="Z17" s="132">
        <f>100*(W17-V17)/V17</f>
        <v>-6.495315269688529</v>
      </c>
      <c r="AA17" s="132">
        <f>100*U17/U$43</f>
        <v>2.0945747830552133</v>
      </c>
      <c r="AB17" s="132">
        <f>100*V17/V$43</f>
        <v>2.0620678596472755</v>
      </c>
      <c r="AC17" s="132">
        <f>100*W17/W$43</f>
        <v>1.9401882564971786</v>
      </c>
    </row>
    <row r="18" spans="1:29" ht="26.25" customHeight="1">
      <c r="A18" s="170"/>
      <c r="B18" s="170"/>
      <c r="C18" s="170" t="s">
        <v>197</v>
      </c>
      <c r="D18" s="177" t="s">
        <v>212</v>
      </c>
      <c r="E18" s="34">
        <v>3838</v>
      </c>
      <c r="F18" s="34">
        <v>3645</v>
      </c>
      <c r="G18" s="34">
        <v>3127</v>
      </c>
      <c r="H18" s="132">
        <v>-27.7</v>
      </c>
      <c r="I18" s="132">
        <f>100*(F18-E18)/E18</f>
        <v>-5.028660760812923</v>
      </c>
      <c r="J18" s="132">
        <f>100*(G18-F18)/F18</f>
        <v>-14.211248285322359</v>
      </c>
      <c r="K18" s="132">
        <f>100*E18/E$33</f>
        <v>0.1046291444781819</v>
      </c>
      <c r="L18" s="132">
        <f>100*F18/F$33</f>
        <v>0.10120617210491345</v>
      </c>
      <c r="M18" s="132">
        <f>100*G18/G$33</f>
        <v>0.08805330392779122</v>
      </c>
      <c r="P18" s="170"/>
      <c r="Q18" s="170"/>
      <c r="R18" s="209" t="s">
        <v>255</v>
      </c>
      <c r="S18" s="172" t="s">
        <v>254</v>
      </c>
      <c r="T18" s="171"/>
      <c r="U18" s="34">
        <v>227478</v>
      </c>
      <c r="V18" s="34">
        <v>227835</v>
      </c>
      <c r="W18" s="34">
        <v>231341</v>
      </c>
      <c r="X18" s="132">
        <v>3.2526598641926086</v>
      </c>
      <c r="Y18" s="132">
        <f>100*(V18-U18)/U18</f>
        <v>0.1569382533695566</v>
      </c>
      <c r="Z18" s="132">
        <f>100*(W18-V18)/V18</f>
        <v>1.5388329273377663</v>
      </c>
      <c r="AA18" s="132">
        <f>100*U18/U$43</f>
        <v>4.893543834151548</v>
      </c>
      <c r="AB18" s="132">
        <f>100*V18/V$43</f>
        <v>4.957069625250454</v>
      </c>
      <c r="AC18" s="132">
        <f>100*W18/W$43</f>
        <v>5.064828384634549</v>
      </c>
    </row>
    <row r="19" spans="1:29" ht="26.25" customHeight="1">
      <c r="A19" s="170"/>
      <c r="B19" s="170"/>
      <c r="C19" s="170" t="s">
        <v>195</v>
      </c>
      <c r="D19" s="177" t="s">
        <v>211</v>
      </c>
      <c r="E19" s="34">
        <v>9887</v>
      </c>
      <c r="F19" s="34">
        <v>9101</v>
      </c>
      <c r="G19" s="34">
        <v>8377</v>
      </c>
      <c r="H19" s="132">
        <v>-17.9</v>
      </c>
      <c r="I19" s="132">
        <f>100*(F19-E19)/E19</f>
        <v>-7.949833114190351</v>
      </c>
      <c r="J19" s="132">
        <f>100*(G19-F19)/F19</f>
        <v>-7.9551697615646635</v>
      </c>
      <c r="K19" s="132">
        <f>100*E19/E$33</f>
        <v>0.26953318172375834</v>
      </c>
      <c r="L19" s="132">
        <f>100*F19/F$33</f>
        <v>0.2526961240951488</v>
      </c>
      <c r="M19" s="132">
        <f>100*G19/G$33</f>
        <v>0.2358882401672872</v>
      </c>
      <c r="P19" s="170"/>
      <c r="Q19" s="170"/>
      <c r="R19" s="209" t="s">
        <v>253</v>
      </c>
      <c r="S19" s="172" t="s">
        <v>252</v>
      </c>
      <c r="T19" s="171"/>
      <c r="U19" s="34">
        <v>205354</v>
      </c>
      <c r="V19" s="34">
        <v>204381</v>
      </c>
      <c r="W19" s="34">
        <v>211966</v>
      </c>
      <c r="X19" s="132">
        <v>4.025166153347385</v>
      </c>
      <c r="Y19" s="132">
        <f>100*(V19-U19)/U19</f>
        <v>-0.4738159470962338</v>
      </c>
      <c r="Z19" s="132">
        <f>100*(W19-V19)/V19</f>
        <v>3.711206031871847</v>
      </c>
      <c r="AA19" s="132">
        <f>100*U19/U$43</f>
        <v>4.417608738068548</v>
      </c>
      <c r="AB19" s="132">
        <f>100*V19/V$43</f>
        <v>4.446774407261013</v>
      </c>
      <c r="AC19" s="132">
        <f>100*W19/W$43</f>
        <v>4.640644820319126</v>
      </c>
    </row>
    <row r="20" spans="1:29" ht="26.25" customHeight="1">
      <c r="A20" s="170"/>
      <c r="B20" s="170" t="s">
        <v>87</v>
      </c>
      <c r="C20" s="172" t="s">
        <v>210</v>
      </c>
      <c r="D20" s="171"/>
      <c r="E20" s="34">
        <v>281758</v>
      </c>
      <c r="F20" s="34">
        <f>SUM(F21,F24:F25)</f>
        <v>283801</v>
      </c>
      <c r="G20" s="34">
        <v>287784</v>
      </c>
      <c r="H20" s="132">
        <v>-12</v>
      </c>
      <c r="I20" s="132">
        <f>100*(F20-E20)/E20</f>
        <v>0.7250903257405291</v>
      </c>
      <c r="J20" s="132">
        <f>100*(G20-F20)/F20</f>
        <v>1.4034481908097576</v>
      </c>
      <c r="K20" s="132">
        <f>100*E20/E$33</f>
        <v>7.681109559636159</v>
      </c>
      <c r="L20" s="132">
        <f>100*F20/F$33</f>
        <v>7.879948655568325</v>
      </c>
      <c r="M20" s="132">
        <f>100*G20/G$33</f>
        <v>8.103719864904212</v>
      </c>
      <c r="P20" s="170"/>
      <c r="Q20" s="170" t="s">
        <v>88</v>
      </c>
      <c r="R20" s="172" t="s">
        <v>251</v>
      </c>
      <c r="S20" s="172"/>
      <c r="T20" s="171"/>
      <c r="U20" s="34">
        <v>70373</v>
      </c>
      <c r="V20" s="34">
        <v>72455</v>
      </c>
      <c r="W20" s="34">
        <v>87119</v>
      </c>
      <c r="X20" s="132">
        <v>5.3677307300712584</v>
      </c>
      <c r="Y20" s="132">
        <f>100*(V20-U20)/U20</f>
        <v>2.9585210236880624</v>
      </c>
      <c r="Z20" s="132">
        <f>100*(W20-V20)/V20</f>
        <v>20.238768891035814</v>
      </c>
      <c r="AA20" s="132">
        <f>100*U20/U$43</f>
        <v>1.5138754527503624</v>
      </c>
      <c r="AB20" s="132">
        <f>100*V20/V$43</f>
        <v>1.5764236385872303</v>
      </c>
      <c r="AC20" s="132">
        <f>100*W20/W$43</f>
        <v>1.9073263452694391</v>
      </c>
    </row>
    <row r="21" spans="1:29" ht="26.25" customHeight="1">
      <c r="A21" s="170"/>
      <c r="B21" s="170"/>
      <c r="C21" s="170" t="s">
        <v>209</v>
      </c>
      <c r="D21" s="177" t="s">
        <v>208</v>
      </c>
      <c r="E21" s="34">
        <v>220706</v>
      </c>
      <c r="F21" s="34">
        <f>F22-F23</f>
        <v>222046</v>
      </c>
      <c r="G21" s="34">
        <f>G22-G23</f>
        <v>226361</v>
      </c>
      <c r="H21" s="132">
        <v>-10.2</v>
      </c>
      <c r="I21" s="132">
        <f>100*(F21-E21)/E21</f>
        <v>0.6071425335061122</v>
      </c>
      <c r="J21" s="132">
        <f>100*(G21-F21)/F21</f>
        <v>1.9432910297866208</v>
      </c>
      <c r="K21" s="132">
        <f>100*E21/E$33</f>
        <v>6.016748296300578</v>
      </c>
      <c r="L21" s="132">
        <f>100*F21/F$33</f>
        <v>6.165274538054215</v>
      </c>
      <c r="M21" s="132">
        <f>100*G21/G$33</f>
        <v>6.374107428973057</v>
      </c>
      <c r="P21" s="190" t="s">
        <v>6</v>
      </c>
      <c r="Q21" s="191" t="s">
        <v>250</v>
      </c>
      <c r="R21" s="191"/>
      <c r="S21" s="191"/>
      <c r="T21" s="192"/>
      <c r="U21" s="82">
        <f>SUM(U22:U24)</f>
        <v>423832</v>
      </c>
      <c r="V21" s="82">
        <f>SUM(V22:V24)</f>
        <v>423526</v>
      </c>
      <c r="W21" s="82">
        <f>SUM(W22:W24)</f>
        <v>440513</v>
      </c>
      <c r="X21" s="163">
        <v>3.117374135988854</v>
      </c>
      <c r="Y21" s="163">
        <f>100*(V21-U21)/U21</f>
        <v>-0.0721984182411899</v>
      </c>
      <c r="Z21" s="163">
        <f>100*(W21-V21)/V21</f>
        <v>4.010851754083575</v>
      </c>
      <c r="AA21" s="163">
        <f>100*U21/U$43</f>
        <v>9.117543104458976</v>
      </c>
      <c r="AB21" s="163">
        <f>100*V21/V$43</f>
        <v>9.214773279363678</v>
      </c>
      <c r="AC21" s="163">
        <f>100*W21/W$43</f>
        <v>9.644303198311235</v>
      </c>
    </row>
    <row r="22" spans="1:29" ht="26.25" customHeight="1">
      <c r="A22" s="170"/>
      <c r="B22" s="170"/>
      <c r="C22" s="170"/>
      <c r="D22" s="179" t="s">
        <v>207</v>
      </c>
      <c r="E22" s="34">
        <v>237759</v>
      </c>
      <c r="F22" s="34">
        <v>237485</v>
      </c>
      <c r="G22" s="34">
        <v>241893</v>
      </c>
      <c r="H22" s="132">
        <v>-9.7</v>
      </c>
      <c r="I22" s="132">
        <f>100*(F22-E22)/E22</f>
        <v>-0.11524274580562671</v>
      </c>
      <c r="J22" s="132">
        <f>100*(G22-F22)/F22</f>
        <v>1.8561172284565342</v>
      </c>
      <c r="K22" s="132">
        <f>100*E22/E$33</f>
        <v>6.48163646742784</v>
      </c>
      <c r="L22" s="132">
        <f>100*F22/F$33</f>
        <v>6.5939500088711585</v>
      </c>
      <c r="M22" s="132">
        <f>100*G22/G$33</f>
        <v>6.8114735679581715</v>
      </c>
      <c r="P22" s="170"/>
      <c r="Q22" s="170" t="s">
        <v>84</v>
      </c>
      <c r="R22" s="172" t="s">
        <v>249</v>
      </c>
      <c r="S22" s="172"/>
      <c r="T22" s="171"/>
      <c r="U22" s="34">
        <v>66794</v>
      </c>
      <c r="V22" s="34">
        <v>64310</v>
      </c>
      <c r="W22" s="34">
        <v>67097</v>
      </c>
      <c r="X22" s="132">
        <v>3.5758590745565044</v>
      </c>
      <c r="Y22" s="132">
        <f>100*(V22-U22)/U22</f>
        <v>-3.718896906907806</v>
      </c>
      <c r="Z22" s="132">
        <f>100*(W22-V22)/V22</f>
        <v>4.333696159228736</v>
      </c>
      <c r="AA22" s="132">
        <f>100*U22/U$43</f>
        <v>1.4368834210706904</v>
      </c>
      <c r="AB22" s="132">
        <f>100*V22/V$43</f>
        <v>1.3992106024090094</v>
      </c>
      <c r="AC22" s="132">
        <f>100*W22/W$43</f>
        <v>1.4689777865740374</v>
      </c>
    </row>
    <row r="23" spans="1:29" ht="26.25" customHeight="1">
      <c r="A23" s="170"/>
      <c r="B23" s="170"/>
      <c r="C23" s="170"/>
      <c r="D23" s="179" t="s">
        <v>206</v>
      </c>
      <c r="E23" s="34">
        <v>17052</v>
      </c>
      <c r="F23" s="34">
        <v>15439</v>
      </c>
      <c r="G23" s="34">
        <v>15532</v>
      </c>
      <c r="H23" s="132">
        <v>-3.6</v>
      </c>
      <c r="I23" s="132">
        <f>100*(F23-E23)/E23</f>
        <v>-9.459300961764017</v>
      </c>
      <c r="J23" s="132">
        <f>100*(G23-F23)/F23</f>
        <v>0.6023706198587991</v>
      </c>
      <c r="K23" s="132">
        <f>100*E23/E$33</f>
        <v>0.4648609097555909</v>
      </c>
      <c r="L23" s="132">
        <f>100*F23/F$33</f>
        <v>0.42867547081694346</v>
      </c>
      <c r="M23" s="132">
        <f>100*G23/G$33</f>
        <v>0.43736613898511456</v>
      </c>
      <c r="P23" s="170"/>
      <c r="Q23" s="170" t="s">
        <v>88</v>
      </c>
      <c r="R23" s="211" t="s">
        <v>248</v>
      </c>
      <c r="S23" s="211"/>
      <c r="T23" s="210"/>
      <c r="U23" s="34">
        <v>188757</v>
      </c>
      <c r="V23" s="34">
        <v>192748</v>
      </c>
      <c r="W23" s="34">
        <v>194347</v>
      </c>
      <c r="X23" s="132">
        <v>3.3514750651569187</v>
      </c>
      <c r="Y23" s="132">
        <f>100*(V23-U23)/U23</f>
        <v>2.1143586727909427</v>
      </c>
      <c r="Z23" s="132">
        <f>100*(W23-V23)/V23</f>
        <v>0.8295805922759251</v>
      </c>
      <c r="AA23" s="132">
        <f>100*U23/U$43</f>
        <v>4.060571367353959</v>
      </c>
      <c r="AB23" s="132">
        <f>100*V23/V$43</f>
        <v>4.193671982477558</v>
      </c>
      <c r="AC23" s="132">
        <f>100*W23/W$43</f>
        <v>4.254905970271464</v>
      </c>
    </row>
    <row r="24" spans="1:29" ht="26.25" customHeight="1">
      <c r="A24" s="170"/>
      <c r="B24" s="170"/>
      <c r="C24" s="170" t="s">
        <v>205</v>
      </c>
      <c r="D24" s="177" t="s">
        <v>204</v>
      </c>
      <c r="E24" s="34">
        <v>45043</v>
      </c>
      <c r="F24" s="34">
        <v>46052</v>
      </c>
      <c r="G24" s="34">
        <v>43653</v>
      </c>
      <c r="H24" s="132">
        <v>-24.5</v>
      </c>
      <c r="I24" s="132">
        <f>100*(F24-E24)/E24</f>
        <v>2.2400816997091666</v>
      </c>
      <c r="J24" s="132">
        <f>100*(G24-F24)/F24</f>
        <v>-5.209328585077738</v>
      </c>
      <c r="K24" s="132">
        <f>100*E24/E$33</f>
        <v>1.227933964234171</v>
      </c>
      <c r="L24" s="132">
        <f>100*F24/F$33</f>
        <v>1.278668487729897</v>
      </c>
      <c r="M24" s="132">
        <f>100*G24/G$33</f>
        <v>1.2292263755548034</v>
      </c>
      <c r="P24" s="170"/>
      <c r="Q24" s="170" t="s">
        <v>87</v>
      </c>
      <c r="R24" s="172" t="s">
        <v>247</v>
      </c>
      <c r="S24" s="172"/>
      <c r="T24" s="171"/>
      <c r="U24" s="34">
        <v>168281</v>
      </c>
      <c r="V24" s="34">
        <v>166468</v>
      </c>
      <c r="W24" s="34">
        <v>179069</v>
      </c>
      <c r="X24" s="132">
        <v>2.6761036029164984</v>
      </c>
      <c r="Y24" s="132">
        <f>100*(V24-U24)/U24</f>
        <v>-1.0773646460384714</v>
      </c>
      <c r="Z24" s="132">
        <f>100*(W24-V24)/V24</f>
        <v>7.569622990604801</v>
      </c>
      <c r="AA24" s="132">
        <f>100*U24/U$43</f>
        <v>3.6200883160343276</v>
      </c>
      <c r="AB24" s="132">
        <f>100*V24/V$43</f>
        <v>3.6218906944771105</v>
      </c>
      <c r="AC24" s="132">
        <f>100*W24/W$43</f>
        <v>3.920419441465733</v>
      </c>
    </row>
    <row r="25" spans="1:29" ht="26.25" customHeight="1">
      <c r="A25" s="170"/>
      <c r="B25" s="170"/>
      <c r="C25" s="170" t="s">
        <v>203</v>
      </c>
      <c r="D25" s="177" t="s">
        <v>202</v>
      </c>
      <c r="E25" s="34">
        <v>16008</v>
      </c>
      <c r="F25" s="34">
        <v>15703</v>
      </c>
      <c r="G25" s="34">
        <v>17769</v>
      </c>
      <c r="H25" s="132">
        <v>9.1</v>
      </c>
      <c r="I25" s="132">
        <f>100*(F25-E25)/E25</f>
        <v>-1.9052973513243379</v>
      </c>
      <c r="J25" s="132">
        <f>100*(G25-F25)/F25</f>
        <v>13.156721645545437</v>
      </c>
      <c r="K25" s="132">
        <f>100*E25/E$33</f>
        <v>0.4364000377297384</v>
      </c>
      <c r="L25" s="132">
        <f>100*F25/F$33</f>
        <v>0.43600562978421287</v>
      </c>
      <c r="M25" s="132">
        <f>100*G25/G$33</f>
        <v>0.500357901340877</v>
      </c>
      <c r="P25" s="190" t="s">
        <v>8</v>
      </c>
      <c r="Q25" s="191" t="s">
        <v>246</v>
      </c>
      <c r="R25" s="191"/>
      <c r="S25" s="191"/>
      <c r="T25" s="192"/>
      <c r="U25" s="82">
        <f>SUM(U26,U34)</f>
        <v>1397834</v>
      </c>
      <c r="V25" s="82">
        <f>SUM(V26,V34)</f>
        <v>1229467</v>
      </c>
      <c r="W25" s="82">
        <f>SUM(W26,W34)</f>
        <v>1193576</v>
      </c>
      <c r="X25" s="163">
        <v>10.719173959052796</v>
      </c>
      <c r="Y25" s="163">
        <f>100*(V25-U25)/U25</f>
        <v>-12.044849388410928</v>
      </c>
      <c r="Z25" s="163">
        <f>100*(W25-V25)/V25</f>
        <v>-2.9192324804163103</v>
      </c>
      <c r="AA25" s="163">
        <f>100*U25/U$43</f>
        <v>30.070432973155185</v>
      </c>
      <c r="AB25" s="163">
        <f>100*V25/V$43</f>
        <v>26.74985634756644</v>
      </c>
      <c r="AC25" s="163">
        <f>100*W25/W$43</f>
        <v>26.13137145606947</v>
      </c>
    </row>
    <row r="26" spans="1:29" ht="26.25" customHeight="1">
      <c r="A26" s="190" t="s">
        <v>8</v>
      </c>
      <c r="B26" s="191" t="s">
        <v>201</v>
      </c>
      <c r="C26" s="191"/>
      <c r="D26" s="192"/>
      <c r="E26" s="197">
        <f>SUM(E27:E29)</f>
        <v>829478</v>
      </c>
      <c r="F26" s="197">
        <v>733160</v>
      </c>
      <c r="G26" s="197">
        <f>SUM(G27:G29)</f>
        <v>696990</v>
      </c>
      <c r="H26" s="198">
        <v>17.1</v>
      </c>
      <c r="I26" s="198">
        <f>100*(F26-E26)/E26</f>
        <v>-11.611881207217069</v>
      </c>
      <c r="J26" s="198">
        <f>100*(G26-F26)/F26</f>
        <v>-4.933438812810301</v>
      </c>
      <c r="K26" s="198">
        <f>100*E26/E$33</f>
        <v>22.61270805197326</v>
      </c>
      <c r="L26" s="198">
        <f>100*F26/F$33</f>
        <v>20.356739956224512</v>
      </c>
      <c r="M26" s="198">
        <f>100*G26/G$33</f>
        <v>19.626566135155485</v>
      </c>
      <c r="P26" s="170"/>
      <c r="Q26" s="170" t="s">
        <v>84</v>
      </c>
      <c r="R26" s="172" t="s">
        <v>245</v>
      </c>
      <c r="S26" s="172"/>
      <c r="T26" s="171"/>
      <c r="U26" s="34">
        <f>SUM(U27,U30)</f>
        <v>1380899</v>
      </c>
      <c r="V26" s="34">
        <f>SUM(V27,V30)</f>
        <v>1200426</v>
      </c>
      <c r="W26" s="34">
        <f>SUM(W27,W30)</f>
        <v>1195793</v>
      </c>
      <c r="X26" s="132">
        <v>11.987786680507355</v>
      </c>
      <c r="Y26" s="132">
        <f>100*(V26-U26)/U26</f>
        <v>-13.069239676471632</v>
      </c>
      <c r="Z26" s="132">
        <f>100*(W26-V26)/V26</f>
        <v>-0.38594632238888527</v>
      </c>
      <c r="AA26" s="132">
        <f>100*U26/U$43</f>
        <v>29.706124491318015</v>
      </c>
      <c r="AB26" s="132">
        <f>100*V26/V$43</f>
        <v>26.118003212679795</v>
      </c>
      <c r="AC26" s="132">
        <f>100*W26/W$43</f>
        <v>26.179909002499784</v>
      </c>
    </row>
    <row r="27" spans="1:29" ht="26.25" customHeight="1">
      <c r="A27" s="170"/>
      <c r="B27" s="170" t="s">
        <v>84</v>
      </c>
      <c r="C27" s="172" t="s">
        <v>200</v>
      </c>
      <c r="D27" s="171"/>
      <c r="E27" s="34">
        <v>313559</v>
      </c>
      <c r="F27" s="34">
        <v>264021</v>
      </c>
      <c r="G27" s="34">
        <v>266166</v>
      </c>
      <c r="H27" s="132">
        <v>25.1</v>
      </c>
      <c r="I27" s="132">
        <f>100*(F27-E27)/E27</f>
        <v>-15.798621631016811</v>
      </c>
      <c r="J27" s="132">
        <f>100*(G27-F27)/F27</f>
        <v>0.8124353744588498</v>
      </c>
      <c r="K27" s="132">
        <f>100*E27/E$33</f>
        <v>8.548048440186097</v>
      </c>
      <c r="L27" s="132">
        <f>100*F27/F$33</f>
        <v>7.330742048096393</v>
      </c>
      <c r="M27" s="132">
        <f>100*G27/G$33</f>
        <v>7.494977836023178</v>
      </c>
      <c r="P27" s="170"/>
      <c r="Q27" s="170"/>
      <c r="R27" s="209" t="s">
        <v>235</v>
      </c>
      <c r="S27" s="172" t="s">
        <v>244</v>
      </c>
      <c r="T27" s="171"/>
      <c r="U27" s="34">
        <f>SUM(U28:U29)</f>
        <v>925348</v>
      </c>
      <c r="V27" s="34">
        <f>SUM(V28:V29)</f>
        <v>800824</v>
      </c>
      <c r="W27" s="34">
        <f>SUM(W28:W29)</f>
        <v>755653</v>
      </c>
      <c r="X27" s="132">
        <v>16.739291148055543</v>
      </c>
      <c r="Y27" s="132">
        <f>100*(V27-U27)/U27</f>
        <v>-13.456991315699607</v>
      </c>
      <c r="Z27" s="132">
        <f>100*(W27-V27)/V27</f>
        <v>-5.64056521782564</v>
      </c>
      <c r="AA27" s="132">
        <f>100*U27/U$43</f>
        <v>19.906237085979598</v>
      </c>
      <c r="AB27" s="132">
        <f>100*V27/V$43</f>
        <v>17.42375107236188</v>
      </c>
      <c r="AC27" s="132">
        <f>100*W27/W$43</f>
        <v>16.543772021968657</v>
      </c>
    </row>
    <row r="28" spans="1:29" ht="26.25" customHeight="1">
      <c r="A28" s="170"/>
      <c r="B28" s="170" t="s">
        <v>88</v>
      </c>
      <c r="C28" s="172" t="s">
        <v>199</v>
      </c>
      <c r="D28" s="171"/>
      <c r="E28" s="34">
        <v>28231</v>
      </c>
      <c r="F28" s="34">
        <v>19899</v>
      </c>
      <c r="G28" s="34">
        <v>18432</v>
      </c>
      <c r="H28" s="132">
        <v>76.6</v>
      </c>
      <c r="I28" s="132">
        <f>100*(F28-E28)/E28</f>
        <v>-29.513655201728596</v>
      </c>
      <c r="J28" s="132">
        <f>100*(G28-F28)/F28</f>
        <v>-7.3722297602894615</v>
      </c>
      <c r="K28" s="132">
        <f>100*E28/E$33</f>
        <v>0.7696157836799253</v>
      </c>
      <c r="L28" s="132">
        <f>100*F28/F$33</f>
        <v>0.5525107321579349</v>
      </c>
      <c r="M28" s="132">
        <f>100*G28/G$33</f>
        <v>0.5190273418602648</v>
      </c>
      <c r="P28" s="170"/>
      <c r="Q28" s="170"/>
      <c r="R28" s="170"/>
      <c r="S28" s="170" t="s">
        <v>242</v>
      </c>
      <c r="T28" s="177" t="s">
        <v>241</v>
      </c>
      <c r="U28" s="34">
        <v>277702</v>
      </c>
      <c r="V28" s="34">
        <v>210610</v>
      </c>
      <c r="W28" s="34">
        <v>191246</v>
      </c>
      <c r="X28" s="132">
        <v>22.22637905309348</v>
      </c>
      <c r="Y28" s="132">
        <f>100*(V28-U28)/U28</f>
        <v>-24.15971076909781</v>
      </c>
      <c r="Z28" s="132">
        <f>100*(W28-V28)/V28</f>
        <v>-9.19424528749822</v>
      </c>
      <c r="AA28" s="132">
        <f>100*U28/U$43</f>
        <v>5.973970712910933</v>
      </c>
      <c r="AB28" s="132">
        <f>100*V28/V$43</f>
        <v>4.582300497175579</v>
      </c>
      <c r="AC28" s="132">
        <f>100*W28/W$43</f>
        <v>4.1870147066357415</v>
      </c>
    </row>
    <row r="29" spans="1:29" ht="26.25" customHeight="1">
      <c r="A29" s="170"/>
      <c r="B29" s="170" t="s">
        <v>87</v>
      </c>
      <c r="C29" s="172" t="s">
        <v>198</v>
      </c>
      <c r="D29" s="171"/>
      <c r="E29" s="34">
        <f>SUM(E30:E32)</f>
        <v>487688</v>
      </c>
      <c r="F29" s="34">
        <f>SUM(F30:F32)</f>
        <v>449241</v>
      </c>
      <c r="G29" s="34">
        <f>SUM(G30:G32)</f>
        <v>412392</v>
      </c>
      <c r="H29" s="132">
        <v>10.4</v>
      </c>
      <c r="I29" s="132">
        <f>100*(F29-E29)/E29</f>
        <v>-7.883523892324601</v>
      </c>
      <c r="J29" s="132">
        <f>100*(G29-F29)/F29</f>
        <v>-8.20250155261875</v>
      </c>
      <c r="K29" s="132">
        <f>100*E29/E$33</f>
        <v>13.295043828107238</v>
      </c>
      <c r="L29" s="132">
        <f>100*F29/F$33</f>
        <v>12.473514941723847</v>
      </c>
      <c r="M29" s="132">
        <f>100*G29/G$33</f>
        <v>11.612560957272043</v>
      </c>
      <c r="P29" s="170"/>
      <c r="Q29" s="170"/>
      <c r="R29" s="170"/>
      <c r="S29" s="170" t="s">
        <v>240</v>
      </c>
      <c r="T29" s="177" t="s">
        <v>239</v>
      </c>
      <c r="U29" s="34">
        <v>647646</v>
      </c>
      <c r="V29" s="34">
        <v>590214</v>
      </c>
      <c r="W29" s="34">
        <v>564407</v>
      </c>
      <c r="X29" s="132">
        <v>14.534563956007432</v>
      </c>
      <c r="Y29" s="132">
        <f>100*(V29-U29)/U29</f>
        <v>-8.867807413309123</v>
      </c>
      <c r="Z29" s="132">
        <f>100*(W29-V29)/V29</f>
        <v>-4.3724818455678784</v>
      </c>
      <c r="AA29" s="132">
        <f>100*U29/U$43</f>
        <v>13.932266373068664</v>
      </c>
      <c r="AB29" s="132">
        <f>100*V29/V$43</f>
        <v>12.841450575186302</v>
      </c>
      <c r="AC29" s="132">
        <f>100*W29/W$43</f>
        <v>12.356757315332917</v>
      </c>
    </row>
    <row r="30" spans="1:29" ht="26.25" customHeight="1">
      <c r="A30" s="170"/>
      <c r="B30" s="170"/>
      <c r="C30" s="170" t="s">
        <v>197</v>
      </c>
      <c r="D30" s="177" t="s">
        <v>196</v>
      </c>
      <c r="E30" s="34">
        <v>21017</v>
      </c>
      <c r="F30" s="34">
        <v>9401</v>
      </c>
      <c r="G30" s="34">
        <v>9598</v>
      </c>
      <c r="H30" s="132">
        <v>32.1</v>
      </c>
      <c r="I30" s="132">
        <f>100*(F30-E30)/E30</f>
        <v>-55.269543702716845</v>
      </c>
      <c r="J30" s="132">
        <f>100*(G30-F30)/F30</f>
        <v>2.0955217530049994</v>
      </c>
      <c r="K30" s="132">
        <f>100*E30/E$33</f>
        <v>0.5729522484361514</v>
      </c>
      <c r="L30" s="132">
        <f>100*F30/F$33</f>
        <v>0.2610258501943186</v>
      </c>
      <c r="M30" s="132">
        <f>100*G30/G$33</f>
        <v>0.2702704224812728</v>
      </c>
      <c r="P30" s="170"/>
      <c r="Q30" s="170"/>
      <c r="R30" s="209" t="s">
        <v>233</v>
      </c>
      <c r="S30" s="172" t="s">
        <v>243</v>
      </c>
      <c r="T30" s="171"/>
      <c r="U30" s="34">
        <f>SUM(U31:U33)</f>
        <v>455551</v>
      </c>
      <c r="V30" s="34">
        <f>SUM(V31:V33)</f>
        <v>399602</v>
      </c>
      <c r="W30" s="34">
        <f>SUM(W31:W33)</f>
        <v>440140</v>
      </c>
      <c r="X30" s="132">
        <v>3.436053930584123</v>
      </c>
      <c r="Y30" s="132">
        <f>100*(V30-U30)/U30</f>
        <v>-12.281610620984258</v>
      </c>
      <c r="Z30" s="132">
        <f>100*(W30-V30)/V30</f>
        <v>10.144593870901547</v>
      </c>
      <c r="AA30" s="132">
        <f>100*U30/U$43</f>
        <v>9.799887405338415</v>
      </c>
      <c r="AB30" s="132">
        <f>100*V30/V$43</f>
        <v>8.694252140317912</v>
      </c>
      <c r="AC30" s="132">
        <f>100*W30/W$43</f>
        <v>9.636136980531123</v>
      </c>
    </row>
    <row r="31" spans="1:29" ht="26.25" customHeight="1">
      <c r="A31" s="170"/>
      <c r="B31" s="170"/>
      <c r="C31" s="170" t="s">
        <v>195</v>
      </c>
      <c r="D31" s="178" t="s">
        <v>194</v>
      </c>
      <c r="E31" s="34">
        <v>231885</v>
      </c>
      <c r="F31" s="34">
        <v>183344</v>
      </c>
      <c r="G31" s="34">
        <v>145093</v>
      </c>
      <c r="H31" s="132">
        <v>14.7</v>
      </c>
      <c r="I31" s="132">
        <f>100*(F31-E31)/E31</f>
        <v>-20.93322120878884</v>
      </c>
      <c r="J31" s="132">
        <f>100*(G31-F31)/F31</f>
        <v>-20.862967972772495</v>
      </c>
      <c r="K31" s="132">
        <f>100*E31/E$33</f>
        <v>6.321503170224911</v>
      </c>
      <c r="L31" s="132">
        <f>100*F31/F$33</f>
        <v>5.090684339753979</v>
      </c>
      <c r="M31" s="132">
        <f>100*G31/G$33</f>
        <v>4.085678934056608</v>
      </c>
      <c r="P31" s="170"/>
      <c r="Q31" s="170"/>
      <c r="R31" s="170"/>
      <c r="S31" s="170" t="s">
        <v>242</v>
      </c>
      <c r="T31" s="177" t="s">
        <v>241</v>
      </c>
      <c r="U31" s="34">
        <v>10712</v>
      </c>
      <c r="V31" s="34">
        <v>8499</v>
      </c>
      <c r="W31" s="34">
        <v>9559</v>
      </c>
      <c r="X31" s="132">
        <v>3.7381367422041336</v>
      </c>
      <c r="Y31" s="132">
        <f>100*(V31-U31)/U31</f>
        <v>-20.659073935772966</v>
      </c>
      <c r="Z31" s="132">
        <f>100*(W31-V31)/V31</f>
        <v>12.472055535945405</v>
      </c>
      <c r="AA31" s="132">
        <f>100*U31/U$43</f>
        <v>0.23043829096190133</v>
      </c>
      <c r="AB31" s="132">
        <f>100*V31/V$43</f>
        <v>0.18491511288872914</v>
      </c>
      <c r="AC31" s="132">
        <f>100*W31/W$43</f>
        <v>0.2092784872924456</v>
      </c>
    </row>
    <row r="32" spans="1:29" ht="26.25" customHeight="1">
      <c r="A32" s="170"/>
      <c r="B32" s="170"/>
      <c r="C32" s="170" t="s">
        <v>193</v>
      </c>
      <c r="D32" s="177" t="s">
        <v>192</v>
      </c>
      <c r="E32" s="34">
        <v>234786</v>
      </c>
      <c r="F32" s="34">
        <v>256496</v>
      </c>
      <c r="G32" s="34">
        <v>257701</v>
      </c>
      <c r="H32" s="132">
        <v>5</v>
      </c>
      <c r="I32" s="132">
        <f>100*(F32-E32)/E32</f>
        <v>9.246718288143246</v>
      </c>
      <c r="J32" s="132">
        <f>100*(G32-F32)/F32</f>
        <v>0.4697929012538207</v>
      </c>
      <c r="K32" s="132">
        <f>100*E32/E$33</f>
        <v>6.400588409446175</v>
      </c>
      <c r="L32" s="132">
        <f>100*F32/F$33</f>
        <v>7.12180475177555</v>
      </c>
      <c r="M32" s="132">
        <f>100*G32/G$33</f>
        <v>7.256611600734162</v>
      </c>
      <c r="P32" s="170"/>
      <c r="Q32" s="170"/>
      <c r="R32" s="170"/>
      <c r="S32" s="170" t="s">
        <v>240</v>
      </c>
      <c r="T32" s="177" t="s">
        <v>239</v>
      </c>
      <c r="U32" s="34">
        <v>52628</v>
      </c>
      <c r="V32" s="34">
        <v>39543</v>
      </c>
      <c r="W32" s="34">
        <v>34133</v>
      </c>
      <c r="X32" s="132">
        <v>0.5752288493511912</v>
      </c>
      <c r="Y32" s="132">
        <f>100*(V32-U32)/U32</f>
        <v>-24.863190696967393</v>
      </c>
      <c r="Z32" s="132">
        <f>100*(W32-V32)/V32</f>
        <v>-13.681308954808689</v>
      </c>
      <c r="AA32" s="132">
        <f>100*U32/U$43</f>
        <v>1.1321421188146885</v>
      </c>
      <c r="AB32" s="132">
        <f>100*V32/V$43</f>
        <v>0.86034807729839</v>
      </c>
      <c r="AC32" s="132">
        <f>100*W32/W$43</f>
        <v>0.7472855535885601</v>
      </c>
    </row>
    <row r="33" spans="1:29" ht="26.25" customHeight="1">
      <c r="A33" s="190" t="s">
        <v>10</v>
      </c>
      <c r="B33" s="191" t="s">
        <v>191</v>
      </c>
      <c r="C33" s="191"/>
      <c r="D33" s="192"/>
      <c r="E33" s="197">
        <f>SUM(E7,E11,E26)</f>
        <v>3668194</v>
      </c>
      <c r="F33" s="197">
        <f>SUM(F7,F11,F26)</f>
        <v>3601559</v>
      </c>
      <c r="G33" s="197">
        <v>3551258</v>
      </c>
      <c r="H33" s="198">
        <v>4.1</v>
      </c>
      <c r="I33" s="198">
        <f>100*(F33-E33)/E33</f>
        <v>-1.816561501381879</v>
      </c>
      <c r="J33" s="198">
        <f>100*(G33-F33)/F33</f>
        <v>-1.3966451750478057</v>
      </c>
      <c r="K33" s="198">
        <f>100*E33/E$33</f>
        <v>100</v>
      </c>
      <c r="L33" s="198">
        <f>100*F33/F$33</f>
        <v>100</v>
      </c>
      <c r="M33" s="198">
        <f>100*G33/G$33</f>
        <v>100</v>
      </c>
      <c r="P33" s="170"/>
      <c r="Q33" s="170"/>
      <c r="R33" s="170"/>
      <c r="S33" s="170" t="s">
        <v>238</v>
      </c>
      <c r="T33" s="177" t="s">
        <v>237</v>
      </c>
      <c r="U33" s="34">
        <v>392211</v>
      </c>
      <c r="V33" s="34">
        <v>351560</v>
      </c>
      <c r="W33" s="34">
        <v>396448</v>
      </c>
      <c r="X33" s="132">
        <v>3.8240705200322793</v>
      </c>
      <c r="Y33" s="132">
        <f>100*(V33-U33)/U33</f>
        <v>-10.364574170535757</v>
      </c>
      <c r="Z33" s="132">
        <f>100*(W33-V33)/V33</f>
        <v>12.76823301854591</v>
      </c>
      <c r="AA33" s="132">
        <f>100*U33/U$43</f>
        <v>8.437306995561826</v>
      </c>
      <c r="AB33" s="132">
        <f>100*V33/V$43</f>
        <v>7.648988950130794</v>
      </c>
      <c r="AC33" s="132">
        <f>100*W33/W$43</f>
        <v>8.679572939650118</v>
      </c>
    </row>
    <row r="34" spans="1:29" ht="26.25" customHeight="1">
      <c r="A34" s="190" t="s">
        <v>12</v>
      </c>
      <c r="B34" s="191" t="s">
        <v>190</v>
      </c>
      <c r="C34" s="191"/>
      <c r="D34" s="192"/>
      <c r="E34" s="197">
        <v>300246</v>
      </c>
      <c r="F34" s="197">
        <v>317543</v>
      </c>
      <c r="G34" s="197">
        <v>335647</v>
      </c>
      <c r="H34" s="198">
        <v>2.8</v>
      </c>
      <c r="I34" s="198">
        <f>100*(F34-E34)/E34</f>
        <v>5.760942693657867</v>
      </c>
      <c r="J34" s="198">
        <f>100*(G34-F34)/F34</f>
        <v>5.70127510289945</v>
      </c>
      <c r="K34" s="198">
        <f>100*E34/E$33</f>
        <v>8.185117799113133</v>
      </c>
      <c r="L34" s="198">
        <f>100*F34/F$33</f>
        <v>8.81682071569562</v>
      </c>
      <c r="M34" s="198">
        <f>100*G34/G$33</f>
        <v>9.451495779805354</v>
      </c>
      <c r="P34" s="170"/>
      <c r="Q34" s="170" t="s">
        <v>88</v>
      </c>
      <c r="R34" s="172" t="s">
        <v>236</v>
      </c>
      <c r="S34" s="172"/>
      <c r="T34" s="171"/>
      <c r="U34" s="34">
        <f>SUM(U35:U36)</f>
        <v>16935</v>
      </c>
      <c r="V34" s="34">
        <f>SUM(V35:V36)</f>
        <v>29041</v>
      </c>
      <c r="W34" s="34">
        <f>SUM(W35:W36)</f>
        <v>-2217</v>
      </c>
      <c r="X34" s="132">
        <v>-42.444942903752036</v>
      </c>
      <c r="Y34" s="132">
        <f>100*(V34-U34)/U34</f>
        <v>71.48509005019191</v>
      </c>
      <c r="Z34" s="132">
        <f>100*(W34-V34)/V34</f>
        <v>-107.63403464068041</v>
      </c>
      <c r="AA34" s="132">
        <f>100*U34/U$43</f>
        <v>0.3643084818371731</v>
      </c>
      <c r="AB34" s="132">
        <f>100*V34/V$43</f>
        <v>0.6318531348866435</v>
      </c>
      <c r="AC34" s="132">
        <f>100*W34/W$43</f>
        <v>-0.04853754643031195</v>
      </c>
    </row>
    <row r="35" spans="1:29" ht="26.25" customHeight="1">
      <c r="A35" s="190" t="s">
        <v>15</v>
      </c>
      <c r="B35" s="193" t="s">
        <v>222</v>
      </c>
      <c r="C35" s="193"/>
      <c r="D35" s="194"/>
      <c r="E35" s="197">
        <f>SUM(E33:E34)</f>
        <v>3968440</v>
      </c>
      <c r="F35" s="197">
        <f>SUM(F33:F34)</f>
        <v>3919102</v>
      </c>
      <c r="G35" s="197">
        <f>SUM(G33:G34)</f>
        <v>3886905</v>
      </c>
      <c r="H35" s="198">
        <v>4</v>
      </c>
      <c r="I35" s="198">
        <f>100*(F35-E35)/E35</f>
        <v>-1.2432593160032657</v>
      </c>
      <c r="J35" s="198">
        <f>100*(G35-F35)/F35</f>
        <v>-0.8215402405959324</v>
      </c>
      <c r="K35" s="198">
        <f>100*E35/E$33</f>
        <v>108.18511779911313</v>
      </c>
      <c r="L35" s="198">
        <f>100*F35/F$33</f>
        <v>108.81682071569561</v>
      </c>
      <c r="M35" s="198">
        <f>100*G35/G$33</f>
        <v>109.45149577980536</v>
      </c>
      <c r="P35" s="170"/>
      <c r="Q35" s="170"/>
      <c r="R35" s="170" t="s">
        <v>235</v>
      </c>
      <c r="S35" s="172" t="s">
        <v>234</v>
      </c>
      <c r="T35" s="171"/>
      <c r="U35" s="34">
        <v>17116</v>
      </c>
      <c r="V35" s="34">
        <v>29408</v>
      </c>
      <c r="W35" s="34">
        <v>-2266</v>
      </c>
      <c r="X35" s="132">
        <v>-42.37619095714238</v>
      </c>
      <c r="Y35" s="132">
        <f>100*(V35-U35)/U35</f>
        <v>71.8158448235569</v>
      </c>
      <c r="Z35" s="132">
        <f>100*(W35-V35)/V35</f>
        <v>-107.70538628944504</v>
      </c>
      <c r="AA35" s="132">
        <f>100*U35/U$43</f>
        <v>0.3682021833554801</v>
      </c>
      <c r="AB35" s="132">
        <f>100*V35/V$43</f>
        <v>0.639838056222114</v>
      </c>
      <c r="AC35" s="132">
        <f>100*W35/W$43</f>
        <v>-0.04961032034780644</v>
      </c>
    </row>
    <row r="36" spans="1:29" ht="26.25" customHeight="1">
      <c r="A36" s="190" t="s">
        <v>17</v>
      </c>
      <c r="B36" s="191" t="s">
        <v>189</v>
      </c>
      <c r="C36" s="191"/>
      <c r="D36" s="192"/>
      <c r="E36" s="197">
        <f>SUM(E37:E40)</f>
        <v>163362</v>
      </c>
      <c r="F36" s="197">
        <f>SUM(F37:F40)</f>
        <v>88271</v>
      </c>
      <c r="G36" s="197">
        <f>SUM(G37:G40)</f>
        <v>133350</v>
      </c>
      <c r="H36" s="198">
        <v>26.5</v>
      </c>
      <c r="I36" s="198">
        <f>100*(F36-E36)/E36</f>
        <v>-45.96601412813261</v>
      </c>
      <c r="J36" s="198">
        <f>100*(G36-F36)/F36</f>
        <v>51.06886746496584</v>
      </c>
      <c r="K36" s="198">
        <f>100*E36/E$33</f>
        <v>4.453472199125782</v>
      </c>
      <c r="L36" s="198">
        <f>100*F36/F$33</f>
        <v>2.4509108416660674</v>
      </c>
      <c r="M36" s="198">
        <f>100*G36/G$33</f>
        <v>3.755007380483198</v>
      </c>
      <c r="P36" s="170"/>
      <c r="Q36" s="170"/>
      <c r="R36" s="170" t="s">
        <v>233</v>
      </c>
      <c r="S36" s="172" t="s">
        <v>232</v>
      </c>
      <c r="T36" s="171"/>
      <c r="U36" s="34">
        <v>-181</v>
      </c>
      <c r="V36" s="34">
        <v>-367</v>
      </c>
      <c r="W36" s="34">
        <v>49</v>
      </c>
      <c r="X36" s="132">
        <v>35.12544802867383</v>
      </c>
      <c r="Y36" s="132">
        <v>-102.8</v>
      </c>
      <c r="Z36" s="132">
        <v>113.4</v>
      </c>
      <c r="AA36" s="132">
        <f>100*U36/U$43</f>
        <v>-0.0038937015183069584</v>
      </c>
      <c r="AB36" s="132">
        <f>100*V36/V$43</f>
        <v>-0.007984921335470479</v>
      </c>
      <c r="AC36" s="132">
        <f>100*W36/W$43</f>
        <v>0.0010727739174944905</v>
      </c>
    </row>
    <row r="37" spans="1:29" ht="26.25" customHeight="1">
      <c r="A37" s="170"/>
      <c r="B37" s="170" t="s">
        <v>84</v>
      </c>
      <c r="C37" s="176" t="s">
        <v>187</v>
      </c>
      <c r="D37" s="175"/>
      <c r="E37" s="34">
        <v>-233424</v>
      </c>
      <c r="F37" s="34">
        <v>-211020</v>
      </c>
      <c r="G37" s="34">
        <v>-235072</v>
      </c>
      <c r="H37" s="132">
        <v>-4</v>
      </c>
      <c r="I37" s="132">
        <v>9.6</v>
      </c>
      <c r="J37" s="132">
        <v>-11.4</v>
      </c>
      <c r="K37" s="132">
        <f>100*E37/E$33</f>
        <v>-6.363458421228539</v>
      </c>
      <c r="L37" s="132">
        <f>100*F37/F$33</f>
        <v>-5.85912933815606</v>
      </c>
      <c r="M37" s="132">
        <f>100*G37/G$33</f>
        <v>-6.619400786988724</v>
      </c>
      <c r="P37" s="190" t="s">
        <v>10</v>
      </c>
      <c r="Q37" s="208" t="s">
        <v>231</v>
      </c>
      <c r="R37" s="208"/>
      <c r="S37" s="208"/>
      <c r="T37" s="207"/>
      <c r="U37" s="82">
        <f>SUM(U38,U40)-U39</f>
        <v>189250</v>
      </c>
      <c r="V37" s="82">
        <f>SUM(V38,V40)-V39</f>
        <v>287836</v>
      </c>
      <c r="W37" s="82">
        <f>SUM(W38,W40)-W39</f>
        <v>233091</v>
      </c>
      <c r="X37" s="163">
        <v>-25.983432804299028</v>
      </c>
      <c r="Y37" s="163">
        <f>100*(V37-U37)/U37</f>
        <v>52.09299867899604</v>
      </c>
      <c r="Z37" s="163">
        <f>100*(W37-V37)/V37</f>
        <v>-19.019511110493475</v>
      </c>
      <c r="AA37" s="163">
        <f>100*U37/U$43</f>
        <v>4.071176863754651</v>
      </c>
      <c r="AB37" s="163">
        <f>100*V37/V$43</f>
        <v>6.262528113123925</v>
      </c>
      <c r="AC37" s="163">
        <f>100*W37/W$43</f>
        <v>5.103141738830781</v>
      </c>
    </row>
    <row r="38" spans="1:29" ht="26.25" customHeight="1">
      <c r="A38" s="170"/>
      <c r="B38" s="170" t="s">
        <v>88</v>
      </c>
      <c r="C38" s="172" t="s">
        <v>186</v>
      </c>
      <c r="D38" s="171"/>
      <c r="E38" s="34">
        <v>229324</v>
      </c>
      <c r="F38" s="34">
        <v>207020</v>
      </c>
      <c r="G38" s="34">
        <v>163596</v>
      </c>
      <c r="H38" s="132">
        <v>4.9</v>
      </c>
      <c r="I38" s="132">
        <f>100*(F38-E38)/E38</f>
        <v>-9.72597722000314</v>
      </c>
      <c r="J38" s="132">
        <f>100*(G38-F38)/F38</f>
        <v>-20.975751135156024</v>
      </c>
      <c r="K38" s="132">
        <f>100*E38/E$33</f>
        <v>6.251686797372222</v>
      </c>
      <c r="L38" s="132">
        <f>100*F38/F$33</f>
        <v>5.748066323500462</v>
      </c>
      <c r="M38" s="132">
        <f>100*G38/G$33</f>
        <v>4.60670556743554</v>
      </c>
      <c r="P38" s="170"/>
      <c r="Q38" s="170" t="s">
        <v>84</v>
      </c>
      <c r="R38" s="172" t="s">
        <v>23</v>
      </c>
      <c r="S38" s="172"/>
      <c r="T38" s="171"/>
      <c r="U38" s="34">
        <v>2753831</v>
      </c>
      <c r="V38" s="34">
        <v>2770996</v>
      </c>
      <c r="W38" s="34">
        <v>2623245</v>
      </c>
      <c r="X38" s="132">
        <v>4.3402762648435385</v>
      </c>
      <c r="Y38" s="132">
        <f>100*(V38-U38)/U38</f>
        <v>0.623313485831193</v>
      </c>
      <c r="Z38" s="132">
        <f>100*(W38-V38)/V38</f>
        <v>-5.332053889648343</v>
      </c>
      <c r="AA38" s="132">
        <f>100*U38/U$43</f>
        <v>59.24086157934127</v>
      </c>
      <c r="AB38" s="132">
        <f>100*V38/V$43</f>
        <v>60.28933264551323</v>
      </c>
      <c r="AC38" s="132">
        <f>100*W38/W$43</f>
        <v>57.4316084734252</v>
      </c>
    </row>
    <row r="39" spans="1:29" ht="26.25" customHeight="1">
      <c r="A39" s="170"/>
      <c r="B39" s="170" t="s">
        <v>87</v>
      </c>
      <c r="C39" s="172" t="s">
        <v>185</v>
      </c>
      <c r="D39" s="171"/>
      <c r="E39" s="34">
        <v>68741</v>
      </c>
      <c r="F39" s="34">
        <v>67702</v>
      </c>
      <c r="G39" s="34">
        <v>67645</v>
      </c>
      <c r="H39" s="132">
        <v>8.1</v>
      </c>
      <c r="I39" s="132">
        <f>100*(F39-E39)/E39</f>
        <v>-1.5114705925139291</v>
      </c>
      <c r="J39" s="132">
        <f>100*(G39-F39)/F39</f>
        <v>-0.08419249062066113</v>
      </c>
      <c r="K39" s="132">
        <f>100*E39/E$33</f>
        <v>1.873973950123685</v>
      </c>
      <c r="L39" s="132">
        <f>100*F39/F$33</f>
        <v>1.8797970545533198</v>
      </c>
      <c r="M39" s="132">
        <f>100*G39/G$33</f>
        <v>1.904817954651563</v>
      </c>
      <c r="P39" s="206"/>
      <c r="Q39" s="170" t="s">
        <v>88</v>
      </c>
      <c r="R39" s="172" t="s">
        <v>230</v>
      </c>
      <c r="S39" s="172"/>
      <c r="T39" s="171"/>
      <c r="U39" s="34">
        <v>2407187</v>
      </c>
      <c r="V39" s="34">
        <v>2434370</v>
      </c>
      <c r="W39" s="34">
        <v>2285394</v>
      </c>
      <c r="X39" s="132">
        <v>4.443153408869051</v>
      </c>
      <c r="Y39" s="132">
        <f>100*(V39-U39)/U39</f>
        <v>1.1292433865752847</v>
      </c>
      <c r="Z39" s="132">
        <f>100*(W39-V39)/V39</f>
        <v>-6.119694212465649</v>
      </c>
      <c r="AA39" s="132">
        <f>100*U39/U$43</f>
        <v>51.78379931905399</v>
      </c>
      <c r="AB39" s="132">
        <f>100*V39/V$43</f>
        <v>52.96526689762744</v>
      </c>
      <c r="AC39" s="132">
        <f>100*W39/W$43</f>
        <v>50.03491988568171</v>
      </c>
    </row>
    <row r="40" spans="1:29" ht="26.25" customHeight="1">
      <c r="A40" s="170"/>
      <c r="B40" s="170" t="s">
        <v>184</v>
      </c>
      <c r="C40" s="172" t="s">
        <v>183</v>
      </c>
      <c r="D40" s="171"/>
      <c r="E40" s="34">
        <v>98721</v>
      </c>
      <c r="F40" s="34">
        <v>24569</v>
      </c>
      <c r="G40" s="34">
        <v>137181</v>
      </c>
      <c r="H40" s="132">
        <v>38.5</v>
      </c>
      <c r="I40" s="132">
        <f>100*(F40-E40)/E40</f>
        <v>-75.11269132200849</v>
      </c>
      <c r="J40" s="132">
        <f>100*(G40-F40)/F40</f>
        <v>458.3499531930481</v>
      </c>
      <c r="K40" s="132">
        <f>100*E40/E$33</f>
        <v>2.691269872858415</v>
      </c>
      <c r="L40" s="132">
        <f>100*F40/F$33</f>
        <v>0.6821768017683453</v>
      </c>
      <c r="M40" s="132">
        <f>100*G40/G$33</f>
        <v>3.8628846453848187</v>
      </c>
      <c r="P40" s="206"/>
      <c r="Q40" s="170" t="s">
        <v>87</v>
      </c>
      <c r="R40" s="172" t="s">
        <v>229</v>
      </c>
      <c r="S40" s="172"/>
      <c r="T40" s="171"/>
      <c r="U40" s="34">
        <v>-157394</v>
      </c>
      <c r="V40" s="34">
        <v>-48790</v>
      </c>
      <c r="W40" s="34">
        <v>-104760</v>
      </c>
      <c r="X40" s="132">
        <v>-99.71070028295543</v>
      </c>
      <c r="Y40" s="132">
        <v>69</v>
      </c>
      <c r="Z40" s="132">
        <v>-114.7</v>
      </c>
      <c r="AA40" s="132">
        <f>100*U40/U$43</f>
        <v>-3.3858853965326263</v>
      </c>
      <c r="AB40" s="132">
        <f>100*V40/V$43</f>
        <v>-1.0615376347618655</v>
      </c>
      <c r="AC40" s="132">
        <f>100*W40/W$43</f>
        <v>-2.293546848912711</v>
      </c>
    </row>
    <row r="41" spans="1:29" ht="26.25" customHeight="1">
      <c r="A41" s="190" t="s">
        <v>19</v>
      </c>
      <c r="B41" s="191" t="s">
        <v>188</v>
      </c>
      <c r="C41" s="191"/>
      <c r="D41" s="192"/>
      <c r="E41" s="197">
        <f>SUM(E42:E45)</f>
        <v>4119727</v>
      </c>
      <c r="F41" s="197">
        <v>4005355</v>
      </c>
      <c r="G41" s="197">
        <v>4012233</v>
      </c>
      <c r="H41" s="198">
        <v>4.7</v>
      </c>
      <c r="I41" s="198">
        <f>100*(F41-E41)/E41</f>
        <v>-2.776203374641087</v>
      </c>
      <c r="J41" s="198">
        <f>100*(G41-F41)/F41</f>
        <v>0.17172010970313492</v>
      </c>
      <c r="K41" s="198">
        <f>100*E41/E$33</f>
        <v>112.30940893529622</v>
      </c>
      <c r="L41" s="198">
        <f>100*F41/F$33</f>
        <v>111.21170026646794</v>
      </c>
      <c r="M41" s="198">
        <f>100*G41/G$33</f>
        <v>112.9806113777146</v>
      </c>
      <c r="P41" s="190" t="s">
        <v>228</v>
      </c>
      <c r="Q41" s="191" t="s">
        <v>227</v>
      </c>
      <c r="R41" s="191"/>
      <c r="S41" s="191"/>
      <c r="T41" s="192"/>
      <c r="U41" s="82">
        <f>SUM(U8,U21,U25,U37)</f>
        <v>4612188</v>
      </c>
      <c r="V41" s="82">
        <f>SUM(V8,V21,V25,V37)</f>
        <v>4555711</v>
      </c>
      <c r="W41" s="82">
        <f>SUM(W8,W21,W25,W37)</f>
        <v>4522951</v>
      </c>
      <c r="X41" s="163">
        <v>3.7193754153272067</v>
      </c>
      <c r="Y41" s="163">
        <f>100*(V41-U41)/U41</f>
        <v>-1.2245164334151166</v>
      </c>
      <c r="Z41" s="163">
        <f>100*(W41-V41)/V41</f>
        <v>-0.7190974142126224</v>
      </c>
      <c r="AA41" s="163">
        <f>100*U41/U$43</f>
        <v>99.21814043269134</v>
      </c>
      <c r="AB41" s="163">
        <f>100*V41/V$43</f>
        <v>99.1198745562331</v>
      </c>
      <c r="AC41" s="163">
        <f>100*W41/W$43</f>
        <v>99.02252781440048</v>
      </c>
    </row>
    <row r="42" spans="1:29" ht="26.25" customHeight="1">
      <c r="A42" s="170"/>
      <c r="B42" s="170" t="s">
        <v>84</v>
      </c>
      <c r="C42" s="174" t="s">
        <v>187</v>
      </c>
      <c r="D42" s="173"/>
      <c r="E42" s="34">
        <v>108366</v>
      </c>
      <c r="F42" s="34">
        <v>72899</v>
      </c>
      <c r="G42" s="34">
        <v>49526</v>
      </c>
      <c r="H42" s="132">
        <v>156.2</v>
      </c>
      <c r="I42" s="132">
        <f>100*(F42-E42)/E42</f>
        <v>-32.728900208552496</v>
      </c>
      <c r="J42" s="132">
        <f>100*(G42-F42)/F42</f>
        <v>-32.06216820532518</v>
      </c>
      <c r="K42" s="132">
        <f>100*E42/E$33</f>
        <v>2.954205802637483</v>
      </c>
      <c r="L42" s="132">
        <f>100*F42/F$33</f>
        <v>2.024095676344605</v>
      </c>
      <c r="M42" s="132">
        <f>100*G42/G$33</f>
        <v>1.3946043908947197</v>
      </c>
      <c r="P42" s="205" t="s">
        <v>226</v>
      </c>
      <c r="Q42" s="191" t="s">
        <v>225</v>
      </c>
      <c r="R42" s="191"/>
      <c r="S42" s="191"/>
      <c r="T42" s="192"/>
      <c r="U42" s="82">
        <v>36345</v>
      </c>
      <c r="V42" s="82">
        <v>40452</v>
      </c>
      <c r="W42" s="82">
        <v>44647</v>
      </c>
      <c r="X42" s="163">
        <v>35.29258487194761</v>
      </c>
      <c r="Y42" s="163">
        <f>100*(V42-U42)/U42</f>
        <v>11.300041271151466</v>
      </c>
      <c r="Z42" s="163">
        <f>100*(W42-V42)/V42</f>
        <v>10.370315435577968</v>
      </c>
      <c r="AA42" s="163">
        <f>100*U42/U$43</f>
        <v>0.7818595673086541</v>
      </c>
      <c r="AB42" s="163">
        <f>100*V42/V$43</f>
        <v>0.8801254437668986</v>
      </c>
      <c r="AC42" s="163">
        <f>100*W42/W$43</f>
        <v>0.9774721855995208</v>
      </c>
    </row>
    <row r="43" spans="1:29" ht="26.25" customHeight="1">
      <c r="A43" s="170"/>
      <c r="B43" s="170" t="s">
        <v>88</v>
      </c>
      <c r="C43" s="172" t="s">
        <v>186</v>
      </c>
      <c r="D43" s="171"/>
      <c r="E43" s="34">
        <v>451518</v>
      </c>
      <c r="F43" s="34">
        <v>455459</v>
      </c>
      <c r="G43" s="34">
        <v>421275</v>
      </c>
      <c r="H43" s="132">
        <v>2.1</v>
      </c>
      <c r="I43" s="132">
        <f>100*(F43-E43)/E43</f>
        <v>0.8728334197086274</v>
      </c>
      <c r="J43" s="132">
        <f>100*(G43-F43)/F43</f>
        <v>-7.505395655810951</v>
      </c>
      <c r="K43" s="132">
        <f>100*E43/E$33</f>
        <v>12.309000014721141</v>
      </c>
      <c r="L43" s="132">
        <f>100*F43/F$33</f>
        <v>12.646162398005975</v>
      </c>
      <c r="M43" s="132">
        <f>100*G43/G$33</f>
        <v>11.86269766938927</v>
      </c>
      <c r="P43" s="204" t="s">
        <v>224</v>
      </c>
      <c r="Q43" s="203" t="s">
        <v>223</v>
      </c>
      <c r="R43" s="203"/>
      <c r="S43" s="203"/>
      <c r="T43" s="202"/>
      <c r="U43" s="37">
        <f>SUM(U41:U42)</f>
        <v>4648533</v>
      </c>
      <c r="V43" s="38">
        <f>SUM(V41:V42)</f>
        <v>4596163</v>
      </c>
      <c r="W43" s="38">
        <f>SUM(W41:W42)</f>
        <v>4567598</v>
      </c>
      <c r="X43" s="161">
        <v>3.9089702634912413</v>
      </c>
      <c r="Y43" s="161">
        <f>100*(V43-U43)/U43</f>
        <v>-1.1265919807388696</v>
      </c>
      <c r="Z43" s="161">
        <f>100*(W43-V43)/V43</f>
        <v>-0.6214966701572594</v>
      </c>
      <c r="AA43" s="161">
        <f>100*U43/U$43</f>
        <v>100</v>
      </c>
      <c r="AB43" s="161">
        <f>100*V43/V$43</f>
        <v>100</v>
      </c>
      <c r="AC43" s="161">
        <f>100*W43/W$43</f>
        <v>100</v>
      </c>
    </row>
    <row r="44" spans="1:29" ht="26.25" customHeight="1">
      <c r="A44" s="170"/>
      <c r="B44" s="170" t="s">
        <v>87</v>
      </c>
      <c r="C44" s="172" t="s">
        <v>185</v>
      </c>
      <c r="D44" s="171"/>
      <c r="E44" s="34">
        <v>62692</v>
      </c>
      <c r="F44" s="34">
        <v>62245</v>
      </c>
      <c r="G44" s="34">
        <v>62394</v>
      </c>
      <c r="H44" s="132">
        <v>10.3</v>
      </c>
      <c r="I44" s="132">
        <f>100*(F44-E44)/E44</f>
        <v>-0.7130096344031136</v>
      </c>
      <c r="J44" s="132">
        <f>100*(G44-F44)/F44</f>
        <v>0.2393766567595791</v>
      </c>
      <c r="K44" s="132">
        <f>100*E44/E$33</f>
        <v>1.7090699128781084</v>
      </c>
      <c r="L44" s="132">
        <f>100*F44/F$33</f>
        <v>1.7282793368094207</v>
      </c>
      <c r="M44" s="132">
        <f>100*G44/G$33</f>
        <v>1.7569548593765927</v>
      </c>
      <c r="P44" s="201" t="s">
        <v>66</v>
      </c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</row>
    <row r="45" spans="1:13" ht="26.25" customHeight="1">
      <c r="A45" s="170"/>
      <c r="B45" s="170" t="s">
        <v>184</v>
      </c>
      <c r="C45" s="172" t="s">
        <v>183</v>
      </c>
      <c r="D45" s="171"/>
      <c r="E45" s="34">
        <v>3497151</v>
      </c>
      <c r="F45" s="34">
        <v>3414751</v>
      </c>
      <c r="G45" s="34">
        <v>3479037</v>
      </c>
      <c r="H45" s="132">
        <v>3.1</v>
      </c>
      <c r="I45" s="132">
        <f>100*(F45-E45)/E45</f>
        <v>-2.356203664068266</v>
      </c>
      <c r="J45" s="132">
        <f>100*(G45-F45)/F45</f>
        <v>1.8825970034125474</v>
      </c>
      <c r="K45" s="132">
        <f>100*E45/E$33</f>
        <v>95.33713320505949</v>
      </c>
      <c r="L45" s="132">
        <f>100*F45/F$33</f>
        <v>94.81313508955428</v>
      </c>
      <c r="M45" s="132">
        <f>100*G45/G$33</f>
        <v>97.96632629901855</v>
      </c>
    </row>
    <row r="46" spans="1:13" ht="26.25" customHeight="1">
      <c r="A46" s="195" t="s">
        <v>182</v>
      </c>
      <c r="B46" s="195"/>
      <c r="C46" s="195"/>
      <c r="D46" s="196"/>
      <c r="E46" s="200">
        <v>356799</v>
      </c>
      <c r="F46" s="200">
        <v>304425</v>
      </c>
      <c r="G46" s="200">
        <v>309715</v>
      </c>
      <c r="H46" s="168">
        <v>24.9</v>
      </c>
      <c r="I46" s="168">
        <f>100*(F46-E46)/E46</f>
        <v>-14.678852799475335</v>
      </c>
      <c r="J46" s="168">
        <f>100*(G46-F46)/F46</f>
        <v>1.7377022255071035</v>
      </c>
      <c r="K46" s="168">
        <f>100*E46/E$33</f>
        <v>9.726830151295161</v>
      </c>
      <c r="L46" s="168">
        <f>100*F46/F$33</f>
        <v>8.452589559132587</v>
      </c>
      <c r="M46" s="168">
        <f>100*G46/G$33</f>
        <v>8.721275671888666</v>
      </c>
    </row>
    <row r="47" spans="1:13" ht="26.25" customHeight="1">
      <c r="A47" s="170" t="s">
        <v>181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26.25" customHeight="1">
      <c r="A48" s="170" t="s">
        <v>180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26.25" customHeight="1">
      <c r="A49" s="170" t="s">
        <v>66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</sheetData>
  <sheetProtection/>
  <mergeCells count="72">
    <mergeCell ref="P3:AC3"/>
    <mergeCell ref="V6:V7"/>
    <mergeCell ref="W6:W7"/>
    <mergeCell ref="X6:Z6"/>
    <mergeCell ref="AA6:AC6"/>
    <mergeCell ref="P6:T7"/>
    <mergeCell ref="P4:AC4"/>
    <mergeCell ref="U6:U7"/>
    <mergeCell ref="Q42:T42"/>
    <mergeCell ref="Q43:T43"/>
    <mergeCell ref="S36:T36"/>
    <mergeCell ref="R38:T38"/>
    <mergeCell ref="R39:T39"/>
    <mergeCell ref="R40:T40"/>
    <mergeCell ref="S30:T30"/>
    <mergeCell ref="R34:T34"/>
    <mergeCell ref="S35:T35"/>
    <mergeCell ref="Q41:T41"/>
    <mergeCell ref="Q37:T37"/>
    <mergeCell ref="R24:T24"/>
    <mergeCell ref="Q25:T25"/>
    <mergeCell ref="R26:T26"/>
    <mergeCell ref="S27:T27"/>
    <mergeCell ref="R20:T20"/>
    <mergeCell ref="Q21:T21"/>
    <mergeCell ref="R22:T22"/>
    <mergeCell ref="R23:T23"/>
    <mergeCell ref="S16:T16"/>
    <mergeCell ref="S17:T17"/>
    <mergeCell ref="S18:T18"/>
    <mergeCell ref="S19:T19"/>
    <mergeCell ref="S12:T12"/>
    <mergeCell ref="S13:T13"/>
    <mergeCell ref="S14:T14"/>
    <mergeCell ref="S15:T15"/>
    <mergeCell ref="Q8:T8"/>
    <mergeCell ref="R9:T9"/>
    <mergeCell ref="S10:T10"/>
    <mergeCell ref="S11:T11"/>
    <mergeCell ref="A3:M3"/>
    <mergeCell ref="H5:J5"/>
    <mergeCell ref="K5:M5"/>
    <mergeCell ref="A5:D6"/>
    <mergeCell ref="E5:E6"/>
    <mergeCell ref="F5:F6"/>
    <mergeCell ref="G5:G6"/>
    <mergeCell ref="C43:D43"/>
    <mergeCell ref="C44:D44"/>
    <mergeCell ref="C38:D38"/>
    <mergeCell ref="B26:D26"/>
    <mergeCell ref="C27:D27"/>
    <mergeCell ref="C28:D28"/>
    <mergeCell ref="C29:D29"/>
    <mergeCell ref="C37:D37"/>
    <mergeCell ref="C39:D39"/>
    <mergeCell ref="C40:D40"/>
    <mergeCell ref="B11:D11"/>
    <mergeCell ref="C14:D14"/>
    <mergeCell ref="B7:D7"/>
    <mergeCell ref="C8:D8"/>
    <mergeCell ref="C9:D9"/>
    <mergeCell ref="C10:D10"/>
    <mergeCell ref="A46:D46"/>
    <mergeCell ref="B35:D35"/>
    <mergeCell ref="C17:D17"/>
    <mergeCell ref="C20:D20"/>
    <mergeCell ref="B41:D41"/>
    <mergeCell ref="C42:D42"/>
    <mergeCell ref="C45:D45"/>
    <mergeCell ref="B33:D33"/>
    <mergeCell ref="B34:D34"/>
    <mergeCell ref="B36:D36"/>
  </mergeCells>
  <printOptions horizontalCentered="1"/>
  <pageMargins left="0.5118110236220472" right="0.31496062992125984" top="0.5511811023622047" bottom="0.15748031496062992" header="0" footer="0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C2" sqref="C2"/>
    </sheetView>
  </sheetViews>
  <sheetFormatPr defaultColWidth="8.796875" defaultRowHeight="26.25" customHeight="1"/>
  <cols>
    <col min="1" max="1" width="3.09765625" style="0" customWidth="1"/>
    <col min="2" max="3" width="3.69921875" style="0" customWidth="1"/>
    <col min="4" max="4" width="5" style="0" customWidth="1"/>
    <col min="5" max="5" width="30" style="0" customWidth="1"/>
    <col min="6" max="8" width="11.8984375" style="0" customWidth="1"/>
    <col min="9" max="14" width="9.3984375" style="0" customWidth="1"/>
    <col min="15" max="16" width="7.5" style="0" customWidth="1"/>
    <col min="17" max="17" width="3.09765625" style="0" customWidth="1"/>
    <col min="18" max="18" width="3.69921875" style="0" customWidth="1"/>
    <col min="19" max="19" width="40" style="0" customWidth="1"/>
    <col min="20" max="23" width="11.8984375" style="0" customWidth="1"/>
    <col min="24" max="26" width="9.3984375" style="0" customWidth="1"/>
    <col min="27" max="16384" width="11.8984375" style="0" customWidth="1"/>
  </cols>
  <sheetData>
    <row r="1" spans="1:26" ht="26.25" customHeight="1">
      <c r="A1" s="80" t="s">
        <v>274</v>
      </c>
      <c r="Z1" s="81" t="s">
        <v>314</v>
      </c>
    </row>
    <row r="3" spans="1:26" ht="26.25" customHeight="1">
      <c r="A3" s="189" t="s">
        <v>277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Q3" s="238" t="s">
        <v>313</v>
      </c>
      <c r="R3" s="238"/>
      <c r="S3" s="238"/>
      <c r="T3" s="238"/>
      <c r="U3" s="238"/>
      <c r="V3" s="238"/>
      <c r="W3" s="238"/>
      <c r="X3" s="238"/>
      <c r="Y3" s="238"/>
      <c r="Z3" s="238"/>
    </row>
    <row r="4" spans="1:26" ht="26.25" customHeight="1" thickBot="1">
      <c r="A4" s="216" t="s">
        <v>275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Q4" s="108"/>
      <c r="R4" s="237"/>
      <c r="S4" s="237"/>
      <c r="T4" s="136"/>
      <c r="U4" s="108"/>
      <c r="V4" s="108"/>
      <c r="W4" s="108"/>
      <c r="X4" s="108"/>
      <c r="Y4" s="108"/>
      <c r="Z4" s="108"/>
    </row>
    <row r="5" spans="1:26" ht="26.25" customHeight="1" thickBot="1">
      <c r="A5" s="170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7" t="s">
        <v>124</v>
      </c>
      <c r="Q5" s="152" t="s">
        <v>312</v>
      </c>
      <c r="R5" s="152"/>
      <c r="S5" s="151"/>
      <c r="T5" s="150" t="s">
        <v>311</v>
      </c>
      <c r="U5" s="150" t="s">
        <v>174</v>
      </c>
      <c r="V5" s="150" t="s">
        <v>170</v>
      </c>
      <c r="W5" s="150" t="s">
        <v>168</v>
      </c>
      <c r="X5" s="148" t="s">
        <v>310</v>
      </c>
      <c r="Y5" s="147"/>
      <c r="Z5" s="147"/>
    </row>
    <row r="6" spans="1:26" ht="26.25" customHeight="1">
      <c r="A6" s="186" t="s">
        <v>220</v>
      </c>
      <c r="B6" s="186"/>
      <c r="C6" s="186"/>
      <c r="D6" s="186"/>
      <c r="E6" s="213"/>
      <c r="F6" s="185" t="s">
        <v>122</v>
      </c>
      <c r="G6" s="185" t="s">
        <v>52</v>
      </c>
      <c r="H6" s="185" t="s">
        <v>218</v>
      </c>
      <c r="I6" s="183" t="s">
        <v>121</v>
      </c>
      <c r="J6" s="182"/>
      <c r="K6" s="184"/>
      <c r="L6" s="183" t="s">
        <v>219</v>
      </c>
      <c r="M6" s="182"/>
      <c r="N6" s="182"/>
      <c r="Q6" s="146"/>
      <c r="R6" s="146"/>
      <c r="S6" s="145"/>
      <c r="T6" s="144"/>
      <c r="U6" s="144"/>
      <c r="V6" s="144"/>
      <c r="W6" s="144"/>
      <c r="X6" s="143" t="s">
        <v>42</v>
      </c>
      <c r="Y6" s="143" t="s">
        <v>169</v>
      </c>
      <c r="Z6" s="39" t="s">
        <v>168</v>
      </c>
    </row>
    <row r="7" spans="1:26" ht="26.25" customHeight="1">
      <c r="A7" s="146"/>
      <c r="B7" s="146"/>
      <c r="C7" s="146"/>
      <c r="D7" s="146"/>
      <c r="E7" s="145"/>
      <c r="F7" s="144"/>
      <c r="G7" s="144"/>
      <c r="H7" s="144"/>
      <c r="I7" s="181" t="s">
        <v>117</v>
      </c>
      <c r="J7" s="181" t="s">
        <v>52</v>
      </c>
      <c r="K7" s="181" t="s">
        <v>218</v>
      </c>
      <c r="L7" s="181" t="s">
        <v>42</v>
      </c>
      <c r="M7" s="181" t="s">
        <v>169</v>
      </c>
      <c r="N7" s="180" t="s">
        <v>218</v>
      </c>
      <c r="Q7" s="108" t="s">
        <v>4</v>
      </c>
      <c r="R7" s="103" t="s">
        <v>309</v>
      </c>
      <c r="S7" s="102"/>
      <c r="T7" s="225"/>
      <c r="U7" s="234"/>
      <c r="V7" s="236"/>
      <c r="W7" s="236"/>
      <c r="X7" s="236"/>
      <c r="Y7" s="236"/>
      <c r="Z7" s="233"/>
    </row>
    <row r="8" spans="1:26" ht="26.25" customHeight="1">
      <c r="A8" s="190" t="s">
        <v>4</v>
      </c>
      <c r="B8" s="191" t="s">
        <v>271</v>
      </c>
      <c r="C8" s="191"/>
      <c r="D8" s="191"/>
      <c r="E8" s="192"/>
      <c r="F8" s="197">
        <f>SUM(F9,F20)</f>
        <v>2431065</v>
      </c>
      <c r="G8" s="197">
        <f>SUM(G9,G20)</f>
        <v>2398262</v>
      </c>
      <c r="H8" s="197">
        <f>SUM(H9,H20)</f>
        <v>2414027</v>
      </c>
      <c r="I8" s="198">
        <v>3.2762022901979435</v>
      </c>
      <c r="J8" s="199">
        <f>100*(G8-F8)/F8</f>
        <v>-1.34932632405962</v>
      </c>
      <c r="K8" s="199">
        <f>100*(H8-G8)/G8</f>
        <v>0.65735103170546</v>
      </c>
      <c r="L8" s="199">
        <f>100*F8/F$43</f>
        <v>53.64617640536094</v>
      </c>
      <c r="M8" s="199">
        <f>100*G8/G$43</f>
        <v>54.12608782002672</v>
      </c>
      <c r="N8" s="199">
        <f>100*H8/H$43</f>
        <v>54.946069692869926</v>
      </c>
      <c r="Q8" s="108"/>
      <c r="R8" s="227" t="s">
        <v>84</v>
      </c>
      <c r="S8" s="231" t="s">
        <v>308</v>
      </c>
      <c r="T8" s="225" t="s">
        <v>278</v>
      </c>
      <c r="U8" s="224">
        <v>3.9</v>
      </c>
      <c r="V8" s="224">
        <v>-1.1</v>
      </c>
      <c r="W8" s="224">
        <v>-0.6</v>
      </c>
      <c r="X8" s="223" t="s">
        <v>130</v>
      </c>
      <c r="Y8" s="223" t="s">
        <v>130</v>
      </c>
      <c r="Z8" s="223" t="s">
        <v>130</v>
      </c>
    </row>
    <row r="9" spans="1:26" ht="26.25" customHeight="1">
      <c r="A9" s="170"/>
      <c r="B9" s="170" t="s">
        <v>84</v>
      </c>
      <c r="C9" s="172" t="s">
        <v>270</v>
      </c>
      <c r="D9" s="172"/>
      <c r="E9" s="171"/>
      <c r="F9" s="34">
        <f>SUM(F10:F19)</f>
        <v>2367090</v>
      </c>
      <c r="G9" s="34">
        <f>SUM(G10:G19)</f>
        <v>2332274</v>
      </c>
      <c r="H9" s="34">
        <f>SUM(H10:H19)</f>
        <v>2334972</v>
      </c>
      <c r="I9" s="132">
        <v>3.2484739042534443</v>
      </c>
      <c r="J9" s="132">
        <f>100*(G9-F9)/F9</f>
        <v>-1.4708354984390115</v>
      </c>
      <c r="K9" s="132">
        <f>100*(H9-G9)/G9</f>
        <v>0.11568109064372369</v>
      </c>
      <c r="L9" s="132">
        <f>100*F9/F$43</f>
        <v>52.23444363164532</v>
      </c>
      <c r="M9" s="132">
        <f>100*G9/G$43</f>
        <v>52.63681255190843</v>
      </c>
      <c r="N9" s="132">
        <f>100*H9/H$43</f>
        <v>53.146685701071235</v>
      </c>
      <c r="Q9" s="108"/>
      <c r="R9" s="227" t="s">
        <v>88</v>
      </c>
      <c r="S9" s="232" t="s">
        <v>307</v>
      </c>
      <c r="T9" s="225" t="s">
        <v>278</v>
      </c>
      <c r="U9" s="224">
        <v>5.1</v>
      </c>
      <c r="V9" s="224">
        <v>-2.2</v>
      </c>
      <c r="W9" s="224">
        <v>-0.8</v>
      </c>
      <c r="X9" s="223" t="s">
        <v>130</v>
      </c>
      <c r="Y9" s="223" t="s">
        <v>130</v>
      </c>
      <c r="Z9" s="223" t="s">
        <v>130</v>
      </c>
    </row>
    <row r="10" spans="1:26" ht="26.25" customHeight="1">
      <c r="A10" s="170"/>
      <c r="B10" s="170"/>
      <c r="C10" s="209" t="s">
        <v>235</v>
      </c>
      <c r="D10" s="172" t="s">
        <v>269</v>
      </c>
      <c r="E10" s="171"/>
      <c r="F10" s="34">
        <v>532100</v>
      </c>
      <c r="G10" s="34">
        <v>529437</v>
      </c>
      <c r="H10" s="34">
        <v>531156</v>
      </c>
      <c r="I10" s="132">
        <v>0.5474269798168194</v>
      </c>
      <c r="J10" s="132">
        <f>100*(G10-F10)/F10</f>
        <v>-0.5004698364968991</v>
      </c>
      <c r="K10" s="132">
        <f>100*(H10-G10)/G10</f>
        <v>0.32468452337105264</v>
      </c>
      <c r="L10" s="132">
        <f>100*F10/F$43</f>
        <v>11.741821162861774</v>
      </c>
      <c r="M10" s="132">
        <f>100*G10/G$43</f>
        <v>11.948800238327376</v>
      </c>
      <c r="N10" s="132">
        <f>100*H10/H$43</f>
        <v>12.089729979733457</v>
      </c>
      <c r="Q10" s="108"/>
      <c r="R10" s="227" t="s">
        <v>87</v>
      </c>
      <c r="S10" s="232" t="s">
        <v>306</v>
      </c>
      <c r="T10" s="225" t="s">
        <v>278</v>
      </c>
      <c r="U10" s="224">
        <v>3.7</v>
      </c>
      <c r="V10" s="224">
        <v>-1.2</v>
      </c>
      <c r="W10" s="224">
        <v>-0.7</v>
      </c>
      <c r="X10" s="223" t="s">
        <v>130</v>
      </c>
      <c r="Y10" s="223" t="s">
        <v>130</v>
      </c>
      <c r="Z10" s="223" t="s">
        <v>130</v>
      </c>
    </row>
    <row r="11" spans="1:26" ht="26.25" customHeight="1">
      <c r="A11" s="170"/>
      <c r="B11" s="170"/>
      <c r="C11" s="209" t="s">
        <v>233</v>
      </c>
      <c r="D11" s="172" t="s">
        <v>268</v>
      </c>
      <c r="E11" s="171"/>
      <c r="F11" s="34">
        <v>533314</v>
      </c>
      <c r="G11" s="34">
        <v>541970</v>
      </c>
      <c r="H11" s="34">
        <v>549345</v>
      </c>
      <c r="I11" s="132">
        <v>4.439083043830763</v>
      </c>
      <c r="J11" s="132">
        <f>100*(G11-F11)/F11</f>
        <v>1.6230588358828006</v>
      </c>
      <c r="K11" s="132">
        <f>100*(H11-G11)/G11</f>
        <v>1.3607764267394875</v>
      </c>
      <c r="L11" s="132">
        <f>100*F11/F$43</f>
        <v>11.768610433472023</v>
      </c>
      <c r="M11" s="132">
        <f>100*G11/G$43</f>
        <v>12.231656014155202</v>
      </c>
      <c r="N11" s="132">
        <f>100*H11/H$43</f>
        <v>12.503732831252355</v>
      </c>
      <c r="Q11" s="108"/>
      <c r="R11" s="227" t="s">
        <v>184</v>
      </c>
      <c r="S11" s="232" t="s">
        <v>305</v>
      </c>
      <c r="T11" s="225" t="s">
        <v>278</v>
      </c>
      <c r="U11" s="224">
        <v>5</v>
      </c>
      <c r="V11" s="224">
        <v>-2.3</v>
      </c>
      <c r="W11" s="224">
        <v>-0.9</v>
      </c>
      <c r="X11" s="223" t="s">
        <v>130</v>
      </c>
      <c r="Y11" s="223" t="s">
        <v>130</v>
      </c>
      <c r="Z11" s="223" t="s">
        <v>130</v>
      </c>
    </row>
    <row r="12" spans="1:26" ht="26.25" customHeight="1">
      <c r="A12" s="170"/>
      <c r="B12" s="170"/>
      <c r="C12" s="209" t="s">
        <v>267</v>
      </c>
      <c r="D12" s="172" t="s">
        <v>266</v>
      </c>
      <c r="E12" s="171"/>
      <c r="F12" s="34">
        <v>83770</v>
      </c>
      <c r="G12" s="34">
        <v>88565</v>
      </c>
      <c r="H12" s="34">
        <v>89760</v>
      </c>
      <c r="I12" s="132">
        <v>2.1460797463723935</v>
      </c>
      <c r="J12" s="132">
        <f>100*(G12-F12)/F12</f>
        <v>5.724006207472843</v>
      </c>
      <c r="K12" s="132">
        <f>100*(H12-G12)/G12</f>
        <v>1.3492914808332863</v>
      </c>
      <c r="L12" s="132">
        <f>100*F12/F$43</f>
        <v>1.8485479398852298</v>
      </c>
      <c r="M12" s="132">
        <f>100*G12/G$43</f>
        <v>1.9988128769002997</v>
      </c>
      <c r="N12" s="132">
        <f>100*H12/H$43</f>
        <v>2.043042275679603</v>
      </c>
      <c r="Q12" s="108"/>
      <c r="R12" s="227" t="s">
        <v>282</v>
      </c>
      <c r="S12" s="232" t="s">
        <v>304</v>
      </c>
      <c r="T12" s="225" t="s">
        <v>278</v>
      </c>
      <c r="U12" s="235">
        <v>4.1</v>
      </c>
      <c r="V12" s="224">
        <v>-1.8</v>
      </c>
      <c r="W12" s="224">
        <v>-1.4</v>
      </c>
      <c r="X12" s="223" t="s">
        <v>130</v>
      </c>
      <c r="Y12" s="223" t="s">
        <v>130</v>
      </c>
      <c r="Z12" s="223" t="s">
        <v>130</v>
      </c>
    </row>
    <row r="13" spans="1:26" ht="26.25" customHeight="1">
      <c r="A13" s="170"/>
      <c r="B13" s="170"/>
      <c r="C13" s="209" t="s">
        <v>265</v>
      </c>
      <c r="D13" s="172" t="s">
        <v>264</v>
      </c>
      <c r="E13" s="171"/>
      <c r="F13" s="34">
        <v>62322</v>
      </c>
      <c r="G13" s="34">
        <v>54679</v>
      </c>
      <c r="H13" s="34">
        <v>57526</v>
      </c>
      <c r="I13" s="132">
        <v>-0.9928987878691515</v>
      </c>
      <c r="J13" s="132">
        <f>100*(G13-F13)/F13</f>
        <v>-12.263727094765894</v>
      </c>
      <c r="K13" s="132">
        <f>100*(H13-G13)/G13</f>
        <v>5.206752135189012</v>
      </c>
      <c r="L13" s="132">
        <f>100*F13/F$43</f>
        <v>1.3752561144744813</v>
      </c>
      <c r="M13" s="132">
        <f>100*G13/G$43</f>
        <v>1.2340438016827358</v>
      </c>
      <c r="N13" s="132">
        <f>100*H13/H$43</f>
        <v>1.3093588452623088</v>
      </c>
      <c r="Q13" s="108" t="s">
        <v>6</v>
      </c>
      <c r="R13" s="96" t="s">
        <v>303</v>
      </c>
      <c r="S13" s="95"/>
      <c r="T13" s="225"/>
      <c r="U13" s="234"/>
      <c r="V13" s="107"/>
      <c r="W13" s="107"/>
      <c r="X13" s="107"/>
      <c r="Y13" s="107"/>
      <c r="Z13" s="233"/>
    </row>
    <row r="14" spans="1:26" ht="26.25" customHeight="1">
      <c r="A14" s="170"/>
      <c r="B14" s="170"/>
      <c r="C14" s="209" t="s">
        <v>263</v>
      </c>
      <c r="D14" s="172" t="s">
        <v>262</v>
      </c>
      <c r="E14" s="171"/>
      <c r="F14" s="34">
        <v>117564</v>
      </c>
      <c r="G14" s="34">
        <v>114943</v>
      </c>
      <c r="H14" s="34">
        <v>112141</v>
      </c>
      <c r="I14" s="132">
        <v>-0.7764761486783129</v>
      </c>
      <c r="J14" s="132">
        <f>100*(G14-F14)/F14</f>
        <v>-2.2294239733251677</v>
      </c>
      <c r="K14" s="132">
        <f>100*(H14-G14)/G14</f>
        <v>-2.437730005306978</v>
      </c>
      <c r="L14" s="132">
        <f>100*F14/F$43</f>
        <v>2.5942782619633182</v>
      </c>
      <c r="M14" s="132">
        <f>100*G14/G$43</f>
        <v>2.594134799407793</v>
      </c>
      <c r="N14" s="132">
        <f>100*H14/H$43</f>
        <v>2.5524599357953024</v>
      </c>
      <c r="Q14" s="108"/>
      <c r="R14" s="227" t="s">
        <v>84</v>
      </c>
      <c r="S14" s="226" t="s">
        <v>302</v>
      </c>
      <c r="T14" s="225" t="s">
        <v>293</v>
      </c>
      <c r="U14" s="230">
        <v>3102592</v>
      </c>
      <c r="V14" s="230">
        <v>3042526</v>
      </c>
      <c r="W14" s="230">
        <v>2995962</v>
      </c>
      <c r="X14" s="224">
        <v>3.9</v>
      </c>
      <c r="Y14" s="228">
        <f>100*(V14-U14)/U14</f>
        <v>-1.9359941623004249</v>
      </c>
      <c r="Z14" s="228">
        <f>100*(W14-V14)/V14</f>
        <v>-1.5304388524535206</v>
      </c>
    </row>
    <row r="15" spans="1:26" ht="26.25" customHeight="1">
      <c r="A15" s="170"/>
      <c r="B15" s="170"/>
      <c r="C15" s="209" t="s">
        <v>261</v>
      </c>
      <c r="D15" s="172" t="s">
        <v>260</v>
      </c>
      <c r="E15" s="171"/>
      <c r="F15" s="34">
        <v>308630</v>
      </c>
      <c r="G15" s="34">
        <v>310238</v>
      </c>
      <c r="H15" s="34">
        <v>309409</v>
      </c>
      <c r="I15" s="132">
        <v>5.61960788339853</v>
      </c>
      <c r="J15" s="132">
        <f>100*(G15-F15)/F15</f>
        <v>0.5210122152739526</v>
      </c>
      <c r="K15" s="132">
        <f>100*(H15-G15)/G15</f>
        <v>-0.26721420328908774</v>
      </c>
      <c r="L15" s="132">
        <f>100*F15/F$43</f>
        <v>6.810521077793703</v>
      </c>
      <c r="M15" s="132">
        <f>100*G15/G$43</f>
        <v>7.001724262448994</v>
      </c>
      <c r="N15" s="132">
        <f>100*H15/H$43</f>
        <v>7.042509664391157</v>
      </c>
      <c r="Q15" s="108"/>
      <c r="R15" s="227" t="s">
        <v>88</v>
      </c>
      <c r="S15" s="226" t="s">
        <v>301</v>
      </c>
      <c r="T15" s="225" t="s">
        <v>293</v>
      </c>
      <c r="U15" s="230">
        <v>3484502</v>
      </c>
      <c r="V15" s="230">
        <v>3383644</v>
      </c>
      <c r="W15" s="230">
        <v>3384857</v>
      </c>
      <c r="X15" s="224">
        <v>4.5</v>
      </c>
      <c r="Y15" s="228">
        <f>100*(V15-U15)/U15</f>
        <v>-2.8944738731675286</v>
      </c>
      <c r="Z15" s="228">
        <f>100*(W15-V15)/V15</f>
        <v>0.03584892500511283</v>
      </c>
    </row>
    <row r="16" spans="1:26" ht="26.25" customHeight="1">
      <c r="A16" s="170"/>
      <c r="B16" s="170"/>
      <c r="C16" s="209" t="s">
        <v>259</v>
      </c>
      <c r="D16" s="172" t="s">
        <v>258</v>
      </c>
      <c r="E16" s="171"/>
      <c r="F16" s="34">
        <v>253126</v>
      </c>
      <c r="G16" s="34">
        <v>226866</v>
      </c>
      <c r="H16" s="34">
        <v>216386</v>
      </c>
      <c r="I16" s="132">
        <v>5.132741892610298</v>
      </c>
      <c r="J16" s="132">
        <f>100*(G16-F16)/F16</f>
        <v>-10.374280002844433</v>
      </c>
      <c r="K16" s="132">
        <f>100*(H16-G16)/G16</f>
        <v>-4.619466998139871</v>
      </c>
      <c r="L16" s="132">
        <f>100*F16/F$43</f>
        <v>5.585717390848617</v>
      </c>
      <c r="M16" s="132">
        <f>100*G16/G$43</f>
        <v>5.12011158054382</v>
      </c>
      <c r="N16" s="132">
        <f>100*H16/H$43</f>
        <v>4.925197703489378</v>
      </c>
      <c r="Q16" s="108"/>
      <c r="R16" s="227" t="s">
        <v>87</v>
      </c>
      <c r="S16" s="226" t="s">
        <v>300</v>
      </c>
      <c r="T16" s="225" t="s">
        <v>293</v>
      </c>
      <c r="U16" s="230">
        <v>2200180</v>
      </c>
      <c r="V16" s="230">
        <v>2209000</v>
      </c>
      <c r="W16" s="230">
        <v>2240499</v>
      </c>
      <c r="X16" s="224">
        <v>3.1</v>
      </c>
      <c r="Y16" s="228">
        <f>100*(V16-U16)/U16</f>
        <v>0.4008762919397504</v>
      </c>
      <c r="Z16" s="228">
        <f>100*(W16-V16)/V16</f>
        <v>1.4259393390674513</v>
      </c>
    </row>
    <row r="17" spans="1:26" ht="26.25" customHeight="1">
      <c r="A17" s="170"/>
      <c r="B17" s="170"/>
      <c r="C17" s="209" t="s">
        <v>257</v>
      </c>
      <c r="D17" s="172" t="s">
        <v>256</v>
      </c>
      <c r="E17" s="171"/>
      <c r="F17" s="34">
        <v>101848</v>
      </c>
      <c r="G17" s="34">
        <v>99242</v>
      </c>
      <c r="H17" s="34">
        <v>93679</v>
      </c>
      <c r="I17" s="132">
        <v>7.57985465607571</v>
      </c>
      <c r="J17" s="132">
        <f>100*(G17-F17)/F17</f>
        <v>-2.5587149477652975</v>
      </c>
      <c r="K17" s="132">
        <f>100*(H17-G17)/G17</f>
        <v>-5.6054896112533</v>
      </c>
      <c r="L17" s="132">
        <f>100*F17/F$43</f>
        <v>2.247474162366371</v>
      </c>
      <c r="M17" s="132">
        <f>100*G17/G$43</f>
        <v>2.2397808110352795</v>
      </c>
      <c r="N17" s="132">
        <f>100*H17/H$43</f>
        <v>2.132243285911202</v>
      </c>
      <c r="Q17" s="108"/>
      <c r="R17" s="227" t="s">
        <v>184</v>
      </c>
      <c r="S17" s="231" t="s">
        <v>299</v>
      </c>
      <c r="T17" s="225" t="s">
        <v>293</v>
      </c>
      <c r="U17" s="230">
        <v>4999885</v>
      </c>
      <c r="V17" s="230">
        <v>5114017</v>
      </c>
      <c r="W17" s="230">
        <v>5091662</v>
      </c>
      <c r="X17" s="224">
        <v>1.4</v>
      </c>
      <c r="Y17" s="228">
        <f>100*(V17-U17)/U17</f>
        <v>2.2826925019275444</v>
      </c>
      <c r="Z17" s="228">
        <f>100*(W17-V17)/V17</f>
        <v>-0.43713190628814885</v>
      </c>
    </row>
    <row r="18" spans="1:26" ht="26.25" customHeight="1">
      <c r="A18" s="170"/>
      <c r="B18" s="170"/>
      <c r="C18" s="209" t="s">
        <v>255</v>
      </c>
      <c r="D18" s="172" t="s">
        <v>254</v>
      </c>
      <c r="E18" s="171"/>
      <c r="F18" s="34">
        <v>177717</v>
      </c>
      <c r="G18" s="34">
        <v>173522</v>
      </c>
      <c r="H18" s="34">
        <v>175791</v>
      </c>
      <c r="I18" s="132">
        <v>0.9939307146754004</v>
      </c>
      <c r="J18" s="132">
        <f>100*(G18-F18)/F18</f>
        <v>-2.360494494055155</v>
      </c>
      <c r="K18" s="132">
        <f>100*(H18-G18)/G18</f>
        <v>1.3076151727158516</v>
      </c>
      <c r="L18" s="132">
        <f>100*F18/F$43</f>
        <v>3.9216711738400787</v>
      </c>
      <c r="M18" s="132">
        <f>100*G18/G$43</f>
        <v>3.91619723395804</v>
      </c>
      <c r="N18" s="132">
        <f>100*H18/H$43</f>
        <v>4.001208162700458</v>
      </c>
      <c r="Q18" s="108"/>
      <c r="R18" s="227"/>
      <c r="S18" s="226" t="s">
        <v>298</v>
      </c>
      <c r="T18" s="225" t="s">
        <v>293</v>
      </c>
      <c r="U18" s="230">
        <v>5008768</v>
      </c>
      <c r="V18" s="230">
        <v>5124284</v>
      </c>
      <c r="W18" s="230">
        <v>5101297</v>
      </c>
      <c r="X18" s="224">
        <v>1.4</v>
      </c>
      <c r="Y18" s="228">
        <f>100*(V18-U18)/U18</f>
        <v>2.30627571490634</v>
      </c>
      <c r="Z18" s="228">
        <f>100*(W18-V18)/V18</f>
        <v>-0.44858950050387525</v>
      </c>
    </row>
    <row r="19" spans="1:26" ht="26.25" customHeight="1">
      <c r="A19" s="170"/>
      <c r="B19" s="170"/>
      <c r="C19" s="209" t="s">
        <v>253</v>
      </c>
      <c r="D19" s="172" t="s">
        <v>252</v>
      </c>
      <c r="E19" s="171"/>
      <c r="F19" s="34">
        <v>196699</v>
      </c>
      <c r="G19" s="34">
        <v>192812</v>
      </c>
      <c r="H19" s="34">
        <v>199779</v>
      </c>
      <c r="I19" s="132">
        <v>5.918431085359813</v>
      </c>
      <c r="J19" s="132">
        <f>100*(G19-F19)/F19</f>
        <v>-1.9761157911326444</v>
      </c>
      <c r="K19" s="132">
        <f>100*(H19-G19)/G19</f>
        <v>3.6133643134244755</v>
      </c>
      <c r="L19" s="132">
        <f>100*F19/F$43</f>
        <v>4.340545914139725</v>
      </c>
      <c r="M19" s="132">
        <f>100*G19/G$43</f>
        <v>4.351550933448886</v>
      </c>
      <c r="N19" s="132">
        <f>100*H19/H$43</f>
        <v>4.54720301685601</v>
      </c>
      <c r="Q19" s="108"/>
      <c r="R19" s="227" t="s">
        <v>282</v>
      </c>
      <c r="S19" s="232" t="s">
        <v>297</v>
      </c>
      <c r="T19" s="225" t="s">
        <v>293</v>
      </c>
      <c r="U19" s="230">
        <v>3493208.5211060722</v>
      </c>
      <c r="V19" s="230">
        <v>3438039.8140954426</v>
      </c>
      <c r="W19" s="230">
        <v>3443478.4608516893</v>
      </c>
      <c r="X19" s="224">
        <v>3.2</v>
      </c>
      <c r="Y19" s="228">
        <f>100*(V19-U19)/U19</f>
        <v>-1.5793133068724234</v>
      </c>
      <c r="Z19" s="228">
        <f>100*(W19-V19)/V19</f>
        <v>0.15819033665488857</v>
      </c>
    </row>
    <row r="20" spans="1:26" ht="26.25" customHeight="1">
      <c r="A20" s="170"/>
      <c r="B20" s="170" t="s">
        <v>88</v>
      </c>
      <c r="C20" s="172" t="s">
        <v>251</v>
      </c>
      <c r="D20" s="172"/>
      <c r="E20" s="171"/>
      <c r="F20" s="34">
        <v>63975</v>
      </c>
      <c r="G20" s="34">
        <v>65988</v>
      </c>
      <c r="H20" s="34">
        <v>79055</v>
      </c>
      <c r="I20" s="132">
        <v>4.312734387738473</v>
      </c>
      <c r="J20" s="132">
        <f>100*(G20-F20)/F20</f>
        <v>3.1465416178194605</v>
      </c>
      <c r="K20" s="132">
        <f>100*(H20-G20)/G20</f>
        <v>19.80208522761714</v>
      </c>
      <c r="L20" s="132">
        <f>100*F20/F$43</f>
        <v>1.4117327737156211</v>
      </c>
      <c r="M20" s="132">
        <f>100*G20/G$43</f>
        <v>1.489275268118297</v>
      </c>
      <c r="N20" s="132">
        <f>100*H20/H$43</f>
        <v>1.7993839917986967</v>
      </c>
      <c r="Q20" s="108"/>
      <c r="R20" s="227" t="s">
        <v>280</v>
      </c>
      <c r="S20" s="232" t="s">
        <v>296</v>
      </c>
      <c r="T20" s="225" t="s">
        <v>293</v>
      </c>
      <c r="U20" s="230">
        <v>2874422.885480596</v>
      </c>
      <c r="V20" s="230">
        <v>2863958.465995353</v>
      </c>
      <c r="W20" s="230">
        <v>2819304.5144663244</v>
      </c>
      <c r="X20" s="224">
        <v>2.2</v>
      </c>
      <c r="Y20" s="228">
        <f>100*(V20-U20)/U20</f>
        <v>-0.3640528865151104</v>
      </c>
      <c r="Z20" s="228">
        <f>100*(W20-V20)/V20</f>
        <v>-1.5591689634894752</v>
      </c>
    </row>
    <row r="21" spans="1:26" ht="26.25" customHeight="1">
      <c r="A21" s="190" t="s">
        <v>6</v>
      </c>
      <c r="B21" s="191" t="s">
        <v>250</v>
      </c>
      <c r="C21" s="191"/>
      <c r="D21" s="191"/>
      <c r="E21" s="192"/>
      <c r="F21" s="197">
        <f>SUM(F22:F24)</f>
        <v>387061</v>
      </c>
      <c r="G21" s="197">
        <f>SUM(G22:G24)</f>
        <v>384325</v>
      </c>
      <c r="H21" s="197">
        <f>SUM(H22:H24)</f>
        <v>398294</v>
      </c>
      <c r="I21" s="198">
        <v>2.552274870968759</v>
      </c>
      <c r="J21" s="198">
        <f>100*(G21-F21)/F21</f>
        <v>-0.7068653261372239</v>
      </c>
      <c r="K21" s="198">
        <f>100*(H21-G21)/G21</f>
        <v>3.6346841865608535</v>
      </c>
      <c r="L21" s="198">
        <f>100*F21/F$43</f>
        <v>8.541253601049505</v>
      </c>
      <c r="M21" s="198">
        <f>100*G21/G$43</f>
        <v>8.673784891488824</v>
      </c>
      <c r="N21" s="198">
        <f>100*H21/H$43</f>
        <v>9.065635919669472</v>
      </c>
      <c r="Q21" s="108" t="s">
        <v>8</v>
      </c>
      <c r="R21" s="96" t="s">
        <v>295</v>
      </c>
      <c r="S21" s="95"/>
      <c r="T21" s="225"/>
      <c r="U21" s="107"/>
      <c r="V21" s="107"/>
      <c r="W21" s="107"/>
      <c r="X21" s="107"/>
      <c r="Y21" s="92"/>
      <c r="Z21" s="92"/>
    </row>
    <row r="22" spans="1:26" ht="26.25" customHeight="1">
      <c r="A22" s="170"/>
      <c r="B22" s="170" t="s">
        <v>84</v>
      </c>
      <c r="C22" s="172" t="s">
        <v>249</v>
      </c>
      <c r="D22" s="172"/>
      <c r="E22" s="171"/>
      <c r="F22" s="34">
        <v>60999</v>
      </c>
      <c r="G22" s="34">
        <v>58358</v>
      </c>
      <c r="H22" s="34">
        <v>60666</v>
      </c>
      <c r="I22" s="132">
        <v>3.0075314938025457</v>
      </c>
      <c r="J22" s="132">
        <f>100*(G22-F22)/F22</f>
        <v>-4.329579173429073</v>
      </c>
      <c r="K22" s="132">
        <f>100*(H22-G22)/G22</f>
        <v>3.9548990712498715</v>
      </c>
      <c r="L22" s="132">
        <f>100*F22/F$43</f>
        <v>1.3460615469148756</v>
      </c>
      <c r="M22" s="132">
        <f>100*G22/G$43</f>
        <v>1.3170747120210884</v>
      </c>
      <c r="N22" s="132">
        <f>100*H22/H$43</f>
        <v>1.3808289070452182</v>
      </c>
      <c r="Q22" s="108"/>
      <c r="R22" s="227" t="s">
        <v>84</v>
      </c>
      <c r="S22" s="231" t="s">
        <v>294</v>
      </c>
      <c r="T22" s="225" t="s">
        <v>293</v>
      </c>
      <c r="U22" s="107">
        <v>5552939</v>
      </c>
      <c r="V22" s="107">
        <v>5520514</v>
      </c>
      <c r="W22" s="107">
        <v>5449888</v>
      </c>
      <c r="X22" s="224">
        <v>3.1</v>
      </c>
      <c r="Y22" s="228">
        <f>100*(V22-U22)/U22</f>
        <v>-0.5839250170045088</v>
      </c>
      <c r="Z22" s="228">
        <f>100*(W22-V22)/V22</f>
        <v>-1.2793373950324192</v>
      </c>
    </row>
    <row r="23" spans="1:26" ht="26.25" customHeight="1">
      <c r="A23" s="170"/>
      <c r="B23" s="170" t="s">
        <v>88</v>
      </c>
      <c r="C23" s="211" t="s">
        <v>248</v>
      </c>
      <c r="D23" s="211"/>
      <c r="E23" s="210"/>
      <c r="F23" s="34">
        <v>172381</v>
      </c>
      <c r="G23" s="34">
        <v>174907</v>
      </c>
      <c r="H23" s="34">
        <v>175721</v>
      </c>
      <c r="I23" s="132">
        <v>2.785164867926767</v>
      </c>
      <c r="J23" s="132">
        <f>100*(G23-F23)/F23</f>
        <v>1.4653587112268753</v>
      </c>
      <c r="K23" s="132">
        <f>100*(H23-G23)/G23</f>
        <v>0.4653901787807235</v>
      </c>
      <c r="L23" s="132">
        <f>100*F23/F$43</f>
        <v>3.8039219580441186</v>
      </c>
      <c r="M23" s="132">
        <f>100*G23/G$43</f>
        <v>3.947455133066118</v>
      </c>
      <c r="N23" s="132">
        <f>100*H23/H$43</f>
        <v>3.9996148810683545</v>
      </c>
      <c r="Q23" s="108"/>
      <c r="R23" s="227" t="s">
        <v>88</v>
      </c>
      <c r="S23" s="231" t="s">
        <v>292</v>
      </c>
      <c r="T23" s="225" t="s">
        <v>291</v>
      </c>
      <c r="U23" s="230">
        <v>867850</v>
      </c>
      <c r="V23" s="230">
        <v>850944</v>
      </c>
      <c r="W23" s="230">
        <v>837922</v>
      </c>
      <c r="X23" s="224">
        <v>3.8</v>
      </c>
      <c r="Y23" s="228">
        <f>100*(V23-U23)/U23</f>
        <v>-1.9480324940946017</v>
      </c>
      <c r="Z23" s="228">
        <f>100*(W23-V23)/V23</f>
        <v>-1.5303004663056559</v>
      </c>
    </row>
    <row r="24" spans="1:26" ht="26.25" customHeight="1">
      <c r="A24" s="170"/>
      <c r="B24" s="170" t="s">
        <v>87</v>
      </c>
      <c r="C24" s="172" t="s">
        <v>247</v>
      </c>
      <c r="D24" s="172"/>
      <c r="E24" s="171"/>
      <c r="F24" s="34">
        <v>153681</v>
      </c>
      <c r="G24" s="34">
        <v>151060</v>
      </c>
      <c r="H24" s="34">
        <v>161907</v>
      </c>
      <c r="I24" s="132">
        <v>2.113621262458466</v>
      </c>
      <c r="J24" s="132">
        <f>100*(G24-F24)/F24</f>
        <v>-1.70548083367495</v>
      </c>
      <c r="K24" s="132">
        <f>100*(H24-G24)/G24</f>
        <v>7.180590493843506</v>
      </c>
      <c r="L24" s="132">
        <f>100*F24/F$43</f>
        <v>3.39127009609051</v>
      </c>
      <c r="M24" s="132">
        <f>100*G24/G$43</f>
        <v>3.4092550464016176</v>
      </c>
      <c r="N24" s="132">
        <f>100*H24/H$43</f>
        <v>3.685192131555899</v>
      </c>
      <c r="Q24" s="108" t="s">
        <v>10</v>
      </c>
      <c r="R24" s="96" t="s">
        <v>290</v>
      </c>
      <c r="S24" s="95"/>
      <c r="T24" s="225"/>
      <c r="U24" s="107"/>
      <c r="V24" s="107"/>
      <c r="W24" s="107"/>
      <c r="X24" s="107"/>
      <c r="Y24" s="92"/>
      <c r="Z24" s="92"/>
    </row>
    <row r="25" spans="1:26" ht="26.25" customHeight="1">
      <c r="A25" s="190" t="s">
        <v>8</v>
      </c>
      <c r="B25" s="191" t="s">
        <v>246</v>
      </c>
      <c r="C25" s="191"/>
      <c r="D25" s="191"/>
      <c r="E25" s="192"/>
      <c r="F25" s="197">
        <f>SUM(F26,F34)</f>
        <v>1447976</v>
      </c>
      <c r="G25" s="197">
        <f>SUM(G26,G34)</f>
        <v>1275038</v>
      </c>
      <c r="H25" s="197">
        <f>SUM(H26,H34)</f>
        <v>1235808</v>
      </c>
      <c r="I25" s="198">
        <v>13.76929906578772</v>
      </c>
      <c r="J25" s="198">
        <f>100*(G25-F25)/F25</f>
        <v>-11.943430001602236</v>
      </c>
      <c r="K25" s="198">
        <f>100*(H25-G25)/G25</f>
        <v>-3.076771045255122</v>
      </c>
      <c r="L25" s="198">
        <f>100*F25/F$43</f>
        <v>31.95240601412505</v>
      </c>
      <c r="M25" s="198">
        <f>100*G25/G$43</f>
        <v>28.77617990105803</v>
      </c>
      <c r="N25" s="198">
        <f>100*H25/H$43</f>
        <v>28.128431245800567</v>
      </c>
      <c r="Q25" s="108"/>
      <c r="R25" s="227" t="s">
        <v>84</v>
      </c>
      <c r="S25" s="226" t="s">
        <v>289</v>
      </c>
      <c r="T25" s="225" t="s">
        <v>288</v>
      </c>
      <c r="U25" s="230">
        <v>1182300</v>
      </c>
      <c r="V25" s="230">
        <v>1183740</v>
      </c>
      <c r="W25" s="230">
        <v>1185348</v>
      </c>
      <c r="X25" s="229">
        <v>0.2</v>
      </c>
      <c r="Y25" s="228">
        <f>100*(V25-U25)/U25</f>
        <v>0.12179649835067242</v>
      </c>
      <c r="Z25" s="228">
        <f>100*(W25-V25)/V25</f>
        <v>0.13584064068123067</v>
      </c>
    </row>
    <row r="26" spans="1:26" ht="26.25" customHeight="1">
      <c r="A26" s="170"/>
      <c r="B26" s="170" t="s">
        <v>84</v>
      </c>
      <c r="C26" s="172" t="s">
        <v>245</v>
      </c>
      <c r="D26" s="172"/>
      <c r="E26" s="171"/>
      <c r="F26" s="34">
        <f>SUM(F27,F30)</f>
        <v>1430124</v>
      </c>
      <c r="G26" s="34">
        <f>SUM(G27,G30)</f>
        <v>1242730</v>
      </c>
      <c r="H26" s="34">
        <f>SUM(H27,H30)</f>
        <v>1237815</v>
      </c>
      <c r="I26" s="132">
        <v>15.34644082232461</v>
      </c>
      <c r="J26" s="132">
        <f>100*(G26-F26)/F26</f>
        <v>-13.103339290858695</v>
      </c>
      <c r="K26" s="132">
        <f>100*(H26-G26)/G26</f>
        <v>-0.3955002293338054</v>
      </c>
      <c r="L26" s="132">
        <f>100*F26/F$43</f>
        <v>31.558466921098535</v>
      </c>
      <c r="M26" s="132">
        <f>100*G26/G$43</f>
        <v>28.047024518831474</v>
      </c>
      <c r="N26" s="132">
        <f>100*H26/H$43</f>
        <v>28.174112906309578</v>
      </c>
      <c r="Q26" s="108"/>
      <c r="R26" s="227" t="s">
        <v>88</v>
      </c>
      <c r="S26" s="226" t="s">
        <v>287</v>
      </c>
      <c r="T26" s="225" t="s">
        <v>286</v>
      </c>
      <c r="U26" s="230">
        <v>395740</v>
      </c>
      <c r="V26" s="230">
        <v>400689</v>
      </c>
      <c r="W26" s="230">
        <v>405663</v>
      </c>
      <c r="X26" s="229">
        <v>1.4</v>
      </c>
      <c r="Y26" s="228">
        <f>100*(V26-U26)/U26</f>
        <v>1.250568555111942</v>
      </c>
      <c r="Z26" s="228">
        <f>100*(W26-V26)/V26</f>
        <v>1.2413617543780837</v>
      </c>
    </row>
    <row r="27" spans="1:26" ht="26.25" customHeight="1">
      <c r="A27" s="170"/>
      <c r="B27" s="170"/>
      <c r="C27" s="209" t="s">
        <v>235</v>
      </c>
      <c r="D27" s="172" t="s">
        <v>244</v>
      </c>
      <c r="E27" s="171"/>
      <c r="F27" s="34">
        <f>SUM(F28:F29)</f>
        <v>967508</v>
      </c>
      <c r="G27" s="34">
        <f>SUM(G28:G29)</f>
        <v>840938</v>
      </c>
      <c r="H27" s="34">
        <f>SUM(H28:H29)</f>
        <v>794928</v>
      </c>
      <c r="I27" s="132">
        <v>20.30658963792679</v>
      </c>
      <c r="J27" s="132">
        <f>100*(G27-F27)/F27</f>
        <v>-13.082062370543706</v>
      </c>
      <c r="K27" s="132">
        <f>100*(H27-G27)/G27</f>
        <v>-5.471271366022227</v>
      </c>
      <c r="L27" s="132">
        <f>100*F27/F$43</f>
        <v>21.349945329145026</v>
      </c>
      <c r="M27" s="132">
        <f>100*G27/G$43</f>
        <v>18.97902899649731</v>
      </c>
      <c r="N27" s="132">
        <f>100*H27/H$43</f>
        <v>18.093488303491927</v>
      </c>
      <c r="Q27" s="108"/>
      <c r="R27" s="227" t="s">
        <v>87</v>
      </c>
      <c r="S27" s="226" t="s">
        <v>285</v>
      </c>
      <c r="T27" s="225" t="s">
        <v>284</v>
      </c>
      <c r="U27" s="224">
        <v>4184.88</v>
      </c>
      <c r="V27" s="224">
        <v>4184.89</v>
      </c>
      <c r="W27" s="224">
        <v>4184.89</v>
      </c>
      <c r="X27" s="229">
        <v>0</v>
      </c>
      <c r="Y27" s="228">
        <f>100*(V27-U27)/U27</f>
        <v>0.00023895547782058933</v>
      </c>
      <c r="Z27" s="228">
        <f>100*(W27-V27)/V27</f>
        <v>0</v>
      </c>
    </row>
    <row r="28" spans="1:26" ht="26.25" customHeight="1">
      <c r="A28" s="170"/>
      <c r="B28" s="170"/>
      <c r="C28" s="170"/>
      <c r="D28" s="170" t="s">
        <v>242</v>
      </c>
      <c r="E28" s="177" t="s">
        <v>241</v>
      </c>
      <c r="F28" s="34">
        <v>257370</v>
      </c>
      <c r="G28" s="34">
        <v>191638</v>
      </c>
      <c r="H28" s="34">
        <v>174018</v>
      </c>
      <c r="I28" s="132">
        <v>20.64067949150636</v>
      </c>
      <c r="J28" s="132">
        <f>100*(G28-F28)/F28</f>
        <v>-25.539884213389286</v>
      </c>
      <c r="K28" s="132">
        <f>100*(H28-G28)/G28</f>
        <v>-9.194418643484068</v>
      </c>
      <c r="L28" s="132">
        <f>100*F28/F$43</f>
        <v>5.679369503262046</v>
      </c>
      <c r="M28" s="132">
        <f>100*G28/G$43</f>
        <v>4.325055068067742</v>
      </c>
      <c r="N28" s="132">
        <f>100*H28/H$43</f>
        <v>3.960852615075904</v>
      </c>
      <c r="Q28" s="108"/>
      <c r="R28" s="227" t="s">
        <v>184</v>
      </c>
      <c r="S28" s="226" t="s">
        <v>283</v>
      </c>
      <c r="T28" s="225" t="s">
        <v>278</v>
      </c>
      <c r="U28" s="224">
        <v>10.5</v>
      </c>
      <c r="V28" s="224">
        <v>0.6</v>
      </c>
      <c r="W28" s="224">
        <v>-7.5</v>
      </c>
      <c r="X28" s="223" t="s">
        <v>130</v>
      </c>
      <c r="Y28" s="223" t="s">
        <v>130</v>
      </c>
      <c r="Z28" s="223" t="s">
        <v>130</v>
      </c>
    </row>
    <row r="29" spans="1:26" ht="26.25" customHeight="1">
      <c r="A29" s="170"/>
      <c r="B29" s="170"/>
      <c r="C29" s="170"/>
      <c r="D29" s="170" t="s">
        <v>240</v>
      </c>
      <c r="E29" s="177" t="s">
        <v>239</v>
      </c>
      <c r="F29" s="34">
        <v>710138</v>
      </c>
      <c r="G29" s="34">
        <v>649300</v>
      </c>
      <c r="H29" s="34">
        <v>620910</v>
      </c>
      <c r="I29" s="132">
        <v>20.185964330321937</v>
      </c>
      <c r="J29" s="132">
        <f>100*(G29-F29)/F29</f>
        <v>-8.567067246084564</v>
      </c>
      <c r="K29" s="132">
        <f>100*(H29-G29)/G29</f>
        <v>-4.372401047281688</v>
      </c>
      <c r="L29" s="132">
        <f>100*F29/F$43</f>
        <v>15.670575825882981</v>
      </c>
      <c r="M29" s="132">
        <f>100*G29/G$43</f>
        <v>14.653973928429567</v>
      </c>
      <c r="N29" s="132">
        <f>100*H29/H$43</f>
        <v>14.132635688416023</v>
      </c>
      <c r="Q29" s="108"/>
      <c r="R29" s="227" t="s">
        <v>282</v>
      </c>
      <c r="S29" s="226" t="s">
        <v>281</v>
      </c>
      <c r="T29" s="225" t="s">
        <v>278</v>
      </c>
      <c r="U29" s="224">
        <v>2.4</v>
      </c>
      <c r="V29" s="224">
        <v>1.9</v>
      </c>
      <c r="W29" s="224">
        <v>-1</v>
      </c>
      <c r="X29" s="223" t="s">
        <v>130</v>
      </c>
      <c r="Y29" s="223" t="s">
        <v>130</v>
      </c>
      <c r="Z29" s="223" t="s">
        <v>130</v>
      </c>
    </row>
    <row r="30" spans="1:26" ht="26.25" customHeight="1">
      <c r="A30" s="170"/>
      <c r="B30" s="170"/>
      <c r="C30" s="209" t="s">
        <v>233</v>
      </c>
      <c r="D30" s="172" t="s">
        <v>243</v>
      </c>
      <c r="E30" s="171"/>
      <c r="F30" s="34">
        <f>SUM(F31:F33)</f>
        <v>462616</v>
      </c>
      <c r="G30" s="34">
        <f>SUM(G31:G33)</f>
        <v>401792</v>
      </c>
      <c r="H30" s="34">
        <f>SUM(H31:H33)</f>
        <v>442887</v>
      </c>
      <c r="I30" s="132">
        <v>6.190075037472823</v>
      </c>
      <c r="J30" s="132">
        <f>100*(G30-F30)/F30</f>
        <v>-13.147837515347502</v>
      </c>
      <c r="K30" s="132">
        <f>100*(H30-G30)/G30</f>
        <v>10.227928878623766</v>
      </c>
      <c r="L30" s="132">
        <f>100*F30/F$43</f>
        <v>10.20852159195351</v>
      </c>
      <c r="M30" s="132">
        <f>100*G30/G$43</f>
        <v>9.067995522334163</v>
      </c>
      <c r="N30" s="132">
        <f>100*H30/H$43</f>
        <v>10.08062460281765</v>
      </c>
      <c r="Q30" s="222"/>
      <c r="R30" s="221" t="s">
        <v>280</v>
      </c>
      <c r="S30" s="220" t="s">
        <v>279</v>
      </c>
      <c r="T30" s="219" t="s">
        <v>278</v>
      </c>
      <c r="U30" s="218">
        <v>-0.6</v>
      </c>
      <c r="V30" s="218">
        <v>1.9</v>
      </c>
      <c r="W30" s="218">
        <v>0.5</v>
      </c>
      <c r="X30" s="217" t="s">
        <v>130</v>
      </c>
      <c r="Y30" s="217" t="s">
        <v>130</v>
      </c>
      <c r="Z30" s="217" t="s">
        <v>130</v>
      </c>
    </row>
    <row r="31" spans="1:26" ht="26.25" customHeight="1">
      <c r="A31" s="170"/>
      <c r="B31" s="170"/>
      <c r="C31" s="170"/>
      <c r="D31" s="170" t="s">
        <v>242</v>
      </c>
      <c r="E31" s="177" t="s">
        <v>241</v>
      </c>
      <c r="F31" s="34">
        <v>10087</v>
      </c>
      <c r="G31" s="34">
        <v>7819</v>
      </c>
      <c r="H31" s="34">
        <v>8794</v>
      </c>
      <c r="I31" s="132">
        <v>2.86559249439118</v>
      </c>
      <c r="J31" s="132">
        <f>100*(G31-F31)/F31</f>
        <v>-22.484385843164468</v>
      </c>
      <c r="K31" s="132">
        <f>100*(H31-G31)/G31</f>
        <v>12.469625271773884</v>
      </c>
      <c r="L31" s="132">
        <f>100*F31/F$43</f>
        <v>0.2225892690655642</v>
      </c>
      <c r="M31" s="132">
        <f>100*G31/G$43</f>
        <v>0.17646607445924964</v>
      </c>
      <c r="N31" s="132">
        <f>100*H31/H$43</f>
        <v>0.2001616953244923</v>
      </c>
      <c r="Q31" s="108" t="s">
        <v>66</v>
      </c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14" ht="26.25" customHeight="1">
      <c r="A32" s="170"/>
      <c r="B32" s="170"/>
      <c r="C32" s="170"/>
      <c r="D32" s="170" t="s">
        <v>240</v>
      </c>
      <c r="E32" s="177" t="s">
        <v>239</v>
      </c>
      <c r="F32" s="34">
        <v>51495</v>
      </c>
      <c r="G32" s="34">
        <v>38503</v>
      </c>
      <c r="H32" s="34">
        <v>33236</v>
      </c>
      <c r="I32" s="132">
        <v>1.5600347112653736</v>
      </c>
      <c r="J32" s="132">
        <f>100*(G32-F32)/F32</f>
        <v>-25.229633945043208</v>
      </c>
      <c r="K32" s="132">
        <f>100*(H32-G32)/G32</f>
        <v>-13.679453549074099</v>
      </c>
      <c r="L32" s="132">
        <f>100*F32/F$43</f>
        <v>1.1363373064866886</v>
      </c>
      <c r="M32" s="132">
        <f>100*G32/G$43</f>
        <v>0.8689695952045643</v>
      </c>
      <c r="N32" s="132">
        <f>100*H32/H$43</f>
        <v>0.756490118922541</v>
      </c>
    </row>
    <row r="33" spans="1:14" ht="26.25" customHeight="1">
      <c r="A33" s="170"/>
      <c r="B33" s="170"/>
      <c r="C33" s="170"/>
      <c r="D33" s="170" t="s">
        <v>238</v>
      </c>
      <c r="E33" s="177" t="s">
        <v>237</v>
      </c>
      <c r="F33" s="34">
        <v>401034</v>
      </c>
      <c r="G33" s="34">
        <v>355470</v>
      </c>
      <c r="H33" s="34">
        <v>400857</v>
      </c>
      <c r="I33" s="132">
        <v>6.902774704842727</v>
      </c>
      <c r="J33" s="132">
        <f>100*(G33-F33)/F33</f>
        <v>-11.36163018596927</v>
      </c>
      <c r="K33" s="132">
        <f>100*(H33-G33)/G33</f>
        <v>12.768166089965398</v>
      </c>
      <c r="L33" s="132">
        <f>100*F33/F$43</f>
        <v>8.849595016401256</v>
      </c>
      <c r="M33" s="132">
        <f>100*G33/G$43</f>
        <v>8.02255985267035</v>
      </c>
      <c r="N33" s="132">
        <f>100*H33/H$43</f>
        <v>9.123972788570617</v>
      </c>
    </row>
    <row r="34" spans="1:14" ht="26.25" customHeight="1">
      <c r="A34" s="170"/>
      <c r="B34" s="170" t="s">
        <v>88</v>
      </c>
      <c r="C34" s="172" t="s">
        <v>236</v>
      </c>
      <c r="D34" s="172"/>
      <c r="E34" s="171"/>
      <c r="F34" s="34">
        <f>SUM(F35:F36)</f>
        <v>17852</v>
      </c>
      <c r="G34" s="34">
        <f>SUM(G35:G36)</f>
        <v>32308</v>
      </c>
      <c r="H34" s="34">
        <f>SUM(H35:H36)</f>
        <v>-2007</v>
      </c>
      <c r="I34" s="132">
        <v>-45.703944767176615</v>
      </c>
      <c r="J34" s="132">
        <f>100*(G34-F34)/F34</f>
        <v>80.97692135334977</v>
      </c>
      <c r="K34" s="132">
        <f>100*(H34-G34)/G34</f>
        <v>-106.212083694441</v>
      </c>
      <c r="L34" s="132">
        <f>100*F34/F$43</f>
        <v>0.39393909302651453</v>
      </c>
      <c r="M34" s="132">
        <f>100*G34/G$43</f>
        <v>0.7291553822265554</v>
      </c>
      <c r="N34" s="132">
        <f>100*H34/H$43</f>
        <v>-0.04568166050901251</v>
      </c>
    </row>
    <row r="35" spans="1:14" ht="26.25" customHeight="1">
      <c r="A35" s="170"/>
      <c r="B35" s="170"/>
      <c r="C35" s="170" t="s">
        <v>235</v>
      </c>
      <c r="D35" s="172" t="s">
        <v>234</v>
      </c>
      <c r="E35" s="171"/>
      <c r="F35" s="34">
        <v>18040</v>
      </c>
      <c r="G35" s="34">
        <v>32673</v>
      </c>
      <c r="H35" s="34">
        <v>-2056</v>
      </c>
      <c r="I35" s="132">
        <v>-45.62498116164812</v>
      </c>
      <c r="J35" s="132">
        <f>100*(G35-F35)/F35</f>
        <v>81.11419068736141</v>
      </c>
      <c r="K35" s="132">
        <f>100*(H35-G35)/G35</f>
        <v>-106.29265754598599</v>
      </c>
      <c r="L35" s="132">
        <f>100*F35/F$43</f>
        <v>0.3980876785905401</v>
      </c>
      <c r="M35" s="132">
        <f>100*G35/G$43</f>
        <v>0.7373930235077456</v>
      </c>
      <c r="N35" s="132">
        <f>100*H35/H$43</f>
        <v>-0.046796957651484665</v>
      </c>
    </row>
    <row r="36" spans="1:14" ht="26.25" customHeight="1">
      <c r="A36" s="170"/>
      <c r="B36" s="170"/>
      <c r="C36" s="170" t="s">
        <v>233</v>
      </c>
      <c r="D36" s="172" t="s">
        <v>232</v>
      </c>
      <c r="E36" s="171"/>
      <c r="F36" s="34">
        <v>-188</v>
      </c>
      <c r="G36" s="34">
        <v>-365</v>
      </c>
      <c r="H36" s="34">
        <v>49</v>
      </c>
      <c r="I36" s="132">
        <v>36.91275167785235</v>
      </c>
      <c r="J36" s="132">
        <v>-94.1</v>
      </c>
      <c r="K36" s="132">
        <v>113.4</v>
      </c>
      <c r="L36" s="132">
        <f>100*F36/F$43</f>
        <v>-0.004148585564025585</v>
      </c>
      <c r="M36" s="132">
        <f>100*G36/G$43</f>
        <v>-0.008237641281190193</v>
      </c>
      <c r="N36" s="132">
        <f>100*H36/H$43</f>
        <v>0.001115297142472154</v>
      </c>
    </row>
    <row r="37" spans="1:14" ht="26.25" customHeight="1">
      <c r="A37" s="190" t="s">
        <v>10</v>
      </c>
      <c r="B37" s="208" t="s">
        <v>231</v>
      </c>
      <c r="C37" s="208"/>
      <c r="D37" s="208"/>
      <c r="E37" s="207"/>
      <c r="F37" s="197">
        <f>SUM(F38,F40)-F39</f>
        <v>230139</v>
      </c>
      <c r="G37" s="197">
        <f>SUM(G38,G40)-G39</f>
        <v>334246</v>
      </c>
      <c r="H37" s="197">
        <f>SUM(H38,H40)-H39</f>
        <v>302389</v>
      </c>
      <c r="I37" s="198">
        <v>-17.82745618921119</v>
      </c>
      <c r="J37" s="198">
        <f>100*(G37-F37)/F37</f>
        <v>45.23657441806908</v>
      </c>
      <c r="K37" s="198">
        <f>100*(H37-G37)/G37</f>
        <v>-9.531004110744782</v>
      </c>
      <c r="L37" s="198">
        <f>100*F37/F$43</f>
        <v>5.078464537868531</v>
      </c>
      <c r="M37" s="198">
        <f>100*G37/G$43</f>
        <v>7.5435579388293075</v>
      </c>
      <c r="N37" s="198">
        <f>100*H37/H$43</f>
        <v>6.882726277857391</v>
      </c>
    </row>
    <row r="38" spans="1:14" ht="26.25" customHeight="1">
      <c r="A38" s="170"/>
      <c r="B38" s="170" t="s">
        <v>84</v>
      </c>
      <c r="C38" s="172" t="s">
        <v>23</v>
      </c>
      <c r="D38" s="172"/>
      <c r="E38" s="171"/>
      <c r="F38" s="34">
        <v>2856509</v>
      </c>
      <c r="G38" s="34">
        <v>2858806</v>
      </c>
      <c r="H38" s="34">
        <v>2777198</v>
      </c>
      <c r="I38" s="132">
        <v>5.932851429690331</v>
      </c>
      <c r="J38" s="132">
        <f>100*(G38-F38)/F38</f>
        <v>0.0804128395884627</v>
      </c>
      <c r="K38" s="132">
        <f>100*(H38-G38)/G38</f>
        <v>-2.8546183266720444</v>
      </c>
      <c r="L38" s="132">
        <f>100*F38/F$43</f>
        <v>63.03442553675084</v>
      </c>
      <c r="M38" s="132">
        <f>100*G38/G$43</f>
        <v>64.52005019318962</v>
      </c>
      <c r="N38" s="132">
        <f>100*H38/H$43</f>
        <v>63.21226517304859</v>
      </c>
    </row>
    <row r="39" spans="1:14" ht="26.25" customHeight="1">
      <c r="A39" s="206"/>
      <c r="B39" s="170" t="s">
        <v>88</v>
      </c>
      <c r="C39" s="172" t="s">
        <v>230</v>
      </c>
      <c r="D39" s="172"/>
      <c r="E39" s="171"/>
      <c r="F39" s="34">
        <v>2472965</v>
      </c>
      <c r="G39" s="34">
        <v>2477511</v>
      </c>
      <c r="H39" s="34">
        <v>2374078</v>
      </c>
      <c r="I39" s="132">
        <v>5.65815322486236</v>
      </c>
      <c r="J39" s="132">
        <f>100*(G39-F39)/F39</f>
        <v>0.18382791507360596</v>
      </c>
      <c r="K39" s="132">
        <f>100*(H39-G39)/G39</f>
        <v>-4.174875510139007</v>
      </c>
      <c r="L39" s="132">
        <f>100*F39/F$43</f>
        <v>54.5707813794709</v>
      </c>
      <c r="M39" s="132">
        <f>100*G39/G$43</f>
        <v>55.91464900877478</v>
      </c>
      <c r="N39" s="132">
        <f>100*H39/H$43</f>
        <v>54.0367838654287</v>
      </c>
    </row>
    <row r="40" spans="1:14" ht="26.25" customHeight="1">
      <c r="A40" s="206"/>
      <c r="B40" s="170" t="s">
        <v>87</v>
      </c>
      <c r="C40" s="172" t="s">
        <v>229</v>
      </c>
      <c r="D40" s="172"/>
      <c r="E40" s="171"/>
      <c r="F40" s="34">
        <v>-153405</v>
      </c>
      <c r="G40" s="34">
        <v>-47049</v>
      </c>
      <c r="H40" s="34">
        <v>-100731</v>
      </c>
      <c r="I40" s="132">
        <v>-102.04541263862183</v>
      </c>
      <c r="J40" s="132">
        <v>69.3</v>
      </c>
      <c r="K40" s="132">
        <v>-114.1</v>
      </c>
      <c r="L40" s="132">
        <f>100*F40/F$43</f>
        <v>-3.3851796194114083</v>
      </c>
      <c r="M40" s="132">
        <f>100*G40/G$43</f>
        <v>-1.0618432455855271</v>
      </c>
      <c r="N40" s="132">
        <f>100*H40/H$43</f>
        <v>-2.292755029762501</v>
      </c>
    </row>
    <row r="41" spans="1:14" ht="26.25" customHeight="1">
      <c r="A41" s="190" t="s">
        <v>228</v>
      </c>
      <c r="B41" s="191" t="s">
        <v>227</v>
      </c>
      <c r="C41" s="191"/>
      <c r="D41" s="191"/>
      <c r="E41" s="192"/>
      <c r="F41" s="197">
        <f>SUM(F8,F21,F25,F37)</f>
        <v>4496241</v>
      </c>
      <c r="G41" s="197">
        <f>SUM(G8,G21,G25,G37)</f>
        <v>4391871</v>
      </c>
      <c r="H41" s="197">
        <f>SUM(H8,H21,H25,H37)</f>
        <v>4350518</v>
      </c>
      <c r="I41" s="198">
        <v>4.9500825247171605</v>
      </c>
      <c r="J41" s="198">
        <f>100*(G41-F41)/F41</f>
        <v>-2.3212723695193387</v>
      </c>
      <c r="K41" s="198">
        <f>100*(H41-G41)/G41</f>
        <v>-0.9415804790259095</v>
      </c>
      <c r="L41" s="198">
        <f>100*F41/F$43</f>
        <v>99.21830055840402</v>
      </c>
      <c r="M41" s="198">
        <f>100*G41/G$43</f>
        <v>99.11961055140289</v>
      </c>
      <c r="N41" s="198">
        <f>100*H41/H$43</f>
        <v>99.02286313619736</v>
      </c>
    </row>
    <row r="42" spans="1:14" ht="26.25" customHeight="1">
      <c r="A42" s="205" t="s">
        <v>226</v>
      </c>
      <c r="B42" s="191" t="s">
        <v>225</v>
      </c>
      <c r="C42" s="191"/>
      <c r="D42" s="191"/>
      <c r="E42" s="192"/>
      <c r="F42" s="197">
        <v>35424</v>
      </c>
      <c r="G42" s="197">
        <v>39009</v>
      </c>
      <c r="H42" s="197">
        <v>42930</v>
      </c>
      <c r="I42" s="198">
        <v>36.87260925002897</v>
      </c>
      <c r="J42" s="198">
        <f>100*(G42-F42)/F42</f>
        <v>10.120257452574526</v>
      </c>
      <c r="K42" s="198">
        <f>100*(H42-G42)/G42</f>
        <v>10.051526570791356</v>
      </c>
      <c r="L42" s="198">
        <f>100*F42/F$43</f>
        <v>0.7816994415959697</v>
      </c>
      <c r="M42" s="198">
        <f>100*G42/G$43</f>
        <v>0.8803894485971184</v>
      </c>
      <c r="N42" s="198">
        <f>100*H42/H$43</f>
        <v>0.9771368638026443</v>
      </c>
    </row>
    <row r="43" spans="1:14" ht="26.25" customHeight="1">
      <c r="A43" s="204" t="s">
        <v>224</v>
      </c>
      <c r="B43" s="203" t="s">
        <v>223</v>
      </c>
      <c r="C43" s="203"/>
      <c r="D43" s="203"/>
      <c r="E43" s="202"/>
      <c r="F43" s="215">
        <f>SUM(F41:F42)</f>
        <v>4531665</v>
      </c>
      <c r="G43" s="200">
        <f>SUM(G41:G42)</f>
        <v>4430880</v>
      </c>
      <c r="H43" s="200">
        <f>SUM(H41:H42)</f>
        <v>4393448</v>
      </c>
      <c r="I43" s="168">
        <v>5.141770911348644</v>
      </c>
      <c r="J43" s="168">
        <f>100*(G43-F43)/F43</f>
        <v>-2.2240170003740345</v>
      </c>
      <c r="K43" s="168">
        <f>100*(H43-G43)/G43</f>
        <v>-0.8447983244863323</v>
      </c>
      <c r="L43" s="168">
        <f>100*F43/F$43</f>
        <v>100</v>
      </c>
      <c r="M43" s="168">
        <f>100*G43/G$43</f>
        <v>100</v>
      </c>
      <c r="N43" s="168">
        <f>100*H43/H$43</f>
        <v>100</v>
      </c>
    </row>
    <row r="44" spans="1:14" ht="26.25" customHeight="1">
      <c r="A44" s="170" t="s">
        <v>66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</sheetData>
  <sheetProtection/>
  <mergeCells count="50">
    <mergeCell ref="R24:S24"/>
    <mergeCell ref="W5:W6"/>
    <mergeCell ref="X5:Z5"/>
    <mergeCell ref="R7:S7"/>
    <mergeCell ref="R13:S13"/>
    <mergeCell ref="Q5:S6"/>
    <mergeCell ref="T5:T6"/>
    <mergeCell ref="U5:U6"/>
    <mergeCell ref="V5:V6"/>
    <mergeCell ref="Q3:Z3"/>
    <mergeCell ref="R21:S21"/>
    <mergeCell ref="D15:E15"/>
    <mergeCell ref="C24:E24"/>
    <mergeCell ref="D18:E18"/>
    <mergeCell ref="D19:E19"/>
    <mergeCell ref="B8:E8"/>
    <mergeCell ref="C9:E9"/>
    <mergeCell ref="D10:E10"/>
    <mergeCell ref="D11:E11"/>
    <mergeCell ref="D12:E12"/>
    <mergeCell ref="D13:E13"/>
    <mergeCell ref="B25:E25"/>
    <mergeCell ref="C26:E26"/>
    <mergeCell ref="D27:E27"/>
    <mergeCell ref="D30:E30"/>
    <mergeCell ref="D16:E16"/>
    <mergeCell ref="D17:E17"/>
    <mergeCell ref="C20:E20"/>
    <mergeCell ref="B21:E21"/>
    <mergeCell ref="C22:E22"/>
    <mergeCell ref="C34:E34"/>
    <mergeCell ref="B42:E42"/>
    <mergeCell ref="B43:E43"/>
    <mergeCell ref="D36:E36"/>
    <mergeCell ref="C38:E38"/>
    <mergeCell ref="C39:E39"/>
    <mergeCell ref="C40:E40"/>
    <mergeCell ref="D35:E35"/>
    <mergeCell ref="B41:E41"/>
    <mergeCell ref="B37:E37"/>
    <mergeCell ref="C23:E23"/>
    <mergeCell ref="A3:N3"/>
    <mergeCell ref="G6:G7"/>
    <mergeCell ref="H6:H7"/>
    <mergeCell ref="I6:K6"/>
    <mergeCell ref="L6:N6"/>
    <mergeCell ref="A6:E7"/>
    <mergeCell ref="A4:N4"/>
    <mergeCell ref="F6:F7"/>
    <mergeCell ref="D14:E14"/>
  </mergeCells>
  <printOptions horizontalCentered="1"/>
  <pageMargins left="0.5118110236220472" right="0.31496062992125984" top="0.5511811023622047" bottom="0.15748031496062992" header="0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2013-05-16T01:52:14Z</cp:lastPrinted>
  <dcterms:created xsi:type="dcterms:W3CDTF">1998-01-17T13:21:18Z</dcterms:created>
  <dcterms:modified xsi:type="dcterms:W3CDTF">2013-05-16T01:52:17Z</dcterms:modified>
  <cp:category/>
  <cp:version/>
  <cp:contentType/>
  <cp:contentStatus/>
</cp:coreProperties>
</file>