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50" activeTab="4"/>
  </bookViews>
  <sheets>
    <sheet name="10" sheetId="1" r:id="rId1"/>
    <sheet name="11" sheetId="2" r:id="rId2"/>
    <sheet name="12" sheetId="3" r:id="rId3"/>
    <sheet name="13" sheetId="4" r:id="rId4"/>
    <sheet name="14(1)" sheetId="5" r:id="rId5"/>
    <sheet name="14(2)" sheetId="6" r:id="rId6"/>
    <sheet name="14(3)(4),15,16" sheetId="7" r:id="rId7"/>
  </sheets>
  <definedNames>
    <definedName name="_xlnm.Print_Area" localSheetId="3">'13'!$A$1:$Y$73</definedName>
    <definedName name="_xlnm.Print_Area" localSheetId="6">'14(3)(4),15,16'!$A$1:$AB$66</definedName>
  </definedNames>
  <calcPr fullCalcOnLoad="1"/>
</workbook>
</file>

<file path=xl/sharedStrings.xml><?xml version="1.0" encoding="utf-8"?>
<sst xmlns="http://schemas.openxmlformats.org/spreadsheetml/2006/main" count="939" uniqueCount="437">
  <si>
    <t>男</t>
  </si>
  <si>
    <t>女</t>
  </si>
  <si>
    <t>…</t>
  </si>
  <si>
    <t>総　  数</t>
  </si>
  <si>
    <t>（単位：人、世帯）</t>
  </si>
  <si>
    <t xml:space="preserve">      ２</t>
  </si>
  <si>
    <t xml:space="preserve">      ３</t>
  </si>
  <si>
    <t xml:space="preserve">      ５</t>
  </si>
  <si>
    <t xml:space="preserve">      ５</t>
  </si>
  <si>
    <t xml:space="preserve">      ６</t>
  </si>
  <si>
    <t xml:space="preserve">      ６</t>
  </si>
  <si>
    <t xml:space="preserve">      ８</t>
  </si>
  <si>
    <t xml:space="preserve">      ９</t>
  </si>
  <si>
    <t xml:space="preserve">    14年１月</t>
  </si>
  <si>
    <t xml:space="preserve">      ７</t>
  </si>
  <si>
    <t xml:space="preserve">      12</t>
  </si>
  <si>
    <t xml:space="preserve">      11</t>
  </si>
  <si>
    <t xml:space="preserve">      10</t>
  </si>
  <si>
    <t>１０　　人 　口 　及　 び　 世　 帯　 数　 の　 推　 移</t>
  </si>
  <si>
    <t>人　　　　　　　　  　　　口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</si>
  <si>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　　月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</si>
  <si>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t>人　　　　　　　　  　　　口</t>
  </si>
  <si>
    <t>年　  　次</t>
  </si>
  <si>
    <r>
      <t>女 100人 に　　　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</si>
  <si>
    <t>増 加 数</t>
  </si>
  <si>
    <t>増 加 率　　　（％）</t>
  </si>
  <si>
    <t>世 帯 数</t>
  </si>
  <si>
    <t>総　  数</t>
  </si>
  <si>
    <t>増 加 率　　　（％）</t>
  </si>
  <si>
    <t>世 帯 数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</si>
  <si>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</si>
  <si>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t xml:space="preserve">      ３</t>
  </si>
  <si>
    <t>資料　石川県統計課</t>
  </si>
  <si>
    <t>大 正 元 年</t>
  </si>
  <si>
    <t xml:space="preserve">   ６</t>
  </si>
  <si>
    <t xml:space="preserve">      ９ ※</t>
  </si>
  <si>
    <t xml:space="preserve">   11</t>
  </si>
  <si>
    <t xml:space="preserve">      14 ※</t>
  </si>
  <si>
    <t>昭 和 元 年</t>
  </si>
  <si>
    <t xml:space="preserve">   ２</t>
  </si>
  <si>
    <t xml:space="preserve">   ３</t>
  </si>
  <si>
    <t xml:space="preserve">   ４</t>
  </si>
  <si>
    <t xml:space="preserve">      ５ ※</t>
  </si>
  <si>
    <t xml:space="preserve">   ７</t>
  </si>
  <si>
    <t xml:space="preserve">   ８</t>
  </si>
  <si>
    <t xml:space="preserve">   ９</t>
  </si>
  <si>
    <t xml:space="preserve">      10 ※</t>
  </si>
  <si>
    <t xml:space="preserve">   12</t>
  </si>
  <si>
    <t xml:space="preserve">   13</t>
  </si>
  <si>
    <t xml:space="preserve">   14</t>
  </si>
  <si>
    <t xml:space="preserve">      15 ※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</si>
  <si>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</si>
  <si>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</si>
  <si>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</si>
  <si>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</si>
  <si>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</si>
  <si>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</si>
  <si>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   22 ※</t>
  </si>
  <si>
    <t xml:space="preserve">   23</t>
  </si>
  <si>
    <t xml:space="preserve">   24</t>
  </si>
  <si>
    <t xml:space="preserve">      25 ※</t>
  </si>
  <si>
    <t xml:space="preserve">   26</t>
  </si>
  <si>
    <t xml:space="preserve">   27</t>
  </si>
  <si>
    <t xml:space="preserve">   28</t>
  </si>
  <si>
    <t xml:space="preserve">   29</t>
  </si>
  <si>
    <t xml:space="preserve">      30 ※</t>
  </si>
  <si>
    <t xml:space="preserve">   31</t>
  </si>
  <si>
    <t xml:space="preserve">   32</t>
  </si>
  <si>
    <t xml:space="preserve">   33</t>
  </si>
  <si>
    <t xml:space="preserve">   34</t>
  </si>
  <si>
    <t xml:space="preserve">      35 ※</t>
  </si>
  <si>
    <t xml:space="preserve">   36</t>
  </si>
  <si>
    <t xml:space="preserve">   37</t>
  </si>
  <si>
    <t xml:space="preserve">   38</t>
  </si>
  <si>
    <t xml:space="preserve">   39</t>
  </si>
  <si>
    <t xml:space="preserve">      40 ※</t>
  </si>
  <si>
    <t xml:space="preserve">   42</t>
  </si>
  <si>
    <t xml:space="preserve">   43</t>
  </si>
  <si>
    <t xml:space="preserve">   44</t>
  </si>
  <si>
    <t xml:space="preserve">      45 ※</t>
  </si>
  <si>
    <t xml:space="preserve">   47</t>
  </si>
  <si>
    <t xml:space="preserve">   48</t>
  </si>
  <si>
    <t xml:space="preserve">   49</t>
  </si>
  <si>
    <t xml:space="preserve">      50 ※</t>
  </si>
  <si>
    <t xml:space="preserve">   51</t>
  </si>
  <si>
    <t xml:space="preserve">   52</t>
  </si>
  <si>
    <t xml:space="preserve">   53</t>
  </si>
  <si>
    <t xml:space="preserve">   54</t>
  </si>
  <si>
    <t xml:space="preserve">      55 ※</t>
  </si>
  <si>
    <t xml:space="preserve">   56</t>
  </si>
  <si>
    <t xml:space="preserve">   57</t>
  </si>
  <si>
    <t xml:space="preserve">   58</t>
  </si>
  <si>
    <t xml:space="preserve">   59</t>
  </si>
  <si>
    <t xml:space="preserve">      60 ※</t>
  </si>
  <si>
    <t xml:space="preserve">   61</t>
  </si>
  <si>
    <t xml:space="preserve">   62</t>
  </si>
  <si>
    <t xml:space="preserve">   63</t>
  </si>
  <si>
    <t>平 成 元 年</t>
  </si>
  <si>
    <t xml:space="preserve">      ２ ※</t>
  </si>
  <si>
    <t xml:space="preserve">   ５</t>
  </si>
  <si>
    <t xml:space="preserve">      ７ ※</t>
  </si>
  <si>
    <t xml:space="preserve">   10</t>
  </si>
  <si>
    <t xml:space="preserve">      12 ※</t>
  </si>
  <si>
    <t xml:space="preserve">      ４</t>
  </si>
  <si>
    <t xml:space="preserve">      ４</t>
  </si>
  <si>
    <r>
      <t xml:space="preserve">  ２  世帯数は、昭和5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年までは普通世帯と準世帯の合計、昭和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年以降は一般世帯と施設等の世帯の合計である。</t>
    </r>
  </si>
  <si>
    <t xml:space="preserve">  ３　※のある年は国勢調査による。</t>
  </si>
  <si>
    <r>
      <t>注１  大正元年～昭和35年は各年末現在（国勢調査年は</t>
    </r>
    <r>
      <rPr>
        <sz val="12"/>
        <rFont val="ＭＳ 明朝"/>
        <family val="1"/>
      </rPr>
      <t>10月１日現在）</t>
    </r>
    <r>
      <rPr>
        <sz val="12"/>
        <rFont val="ＭＳ 明朝"/>
        <family val="1"/>
      </rPr>
      <t>、昭和19年は２月22日現在人口（人口調査）、昭和20年は11月１日現在人口（人口調査）、昭和21年は４月26日現在人口（人口調査）、昭和36年以降は10月１日現在の推計人口である。</t>
    </r>
  </si>
  <si>
    <r>
      <t>　４　「増加数」及び「増加率」は、掲載されている前回と比較したものである。ただし、大正元</t>
    </r>
    <r>
      <rPr>
        <sz val="12"/>
        <rFont val="ＭＳ 明朝"/>
        <family val="1"/>
      </rPr>
      <t>年については明治41年と平成13年１月は平成12年12月と比較したものである。</t>
    </r>
  </si>
  <si>
    <r>
      <t>昭 和 46</t>
    </r>
    <r>
      <rPr>
        <sz val="12"/>
        <rFont val="ＭＳ 明朝"/>
        <family val="1"/>
      </rPr>
      <t xml:space="preserve"> 年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</si>
  <si>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41</t>
    </r>
  </si>
  <si>
    <t xml:space="preserve">   13</t>
  </si>
  <si>
    <t>　４　加賀は河北郡以南、能登は羽咋郡以北。</t>
  </si>
  <si>
    <t>　３　「人口構成比」は四捨五入の関係で合計と内訳が一致しない場合がある。</t>
  </si>
  <si>
    <r>
      <t>　２　面積は国土交通省国土地理院の「平成1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年全国都道府県市区町村別面積調」による。なお、穴水町及び門前町については、一部境界未定のため、総務省統計局による推定に基づく。</t>
    </r>
  </si>
  <si>
    <r>
      <t>注１　平成</t>
    </r>
    <r>
      <rPr>
        <sz val="12"/>
        <rFont val="ＭＳ 明朝"/>
        <family val="1"/>
      </rPr>
      <t>12年10月１日人口及び世帯数は、総務省統計局「平成12年国勢調査報告」による。</t>
    </r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</si>
  <si>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</si>
  <si>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</si>
  <si>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</si>
  <si>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</si>
  <si>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</si>
  <si>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</si>
  <si>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</si>
  <si>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</si>
  <si>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</si>
  <si>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</si>
  <si>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</si>
  <si>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</si>
  <si>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</si>
  <si>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</si>
  <si>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</si>
  <si>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</si>
  <si>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</si>
  <si>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</si>
  <si>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</si>
  <si>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</si>
  <si>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</si>
  <si>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</si>
  <si>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</si>
  <si>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</si>
  <si>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</si>
  <si>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</si>
  <si>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</si>
  <si>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</si>
  <si>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</si>
  <si>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</si>
  <si>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</si>
  <si>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</si>
  <si>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</si>
  <si>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</si>
  <si>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</si>
  <si>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</si>
  <si>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</si>
  <si>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</si>
  <si>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</si>
  <si>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</si>
  <si>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</si>
  <si>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</si>
  <si>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</si>
  <si>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</si>
  <si>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</si>
  <si>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</si>
  <si>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</si>
  <si>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</si>
  <si>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</si>
  <si>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能　　　登</t>
  </si>
  <si>
    <t>加　　　賀</t>
  </si>
  <si>
    <t>郡　　　部</t>
  </si>
  <si>
    <t>市　　　部</t>
  </si>
  <si>
    <t>総　　　数</t>
  </si>
  <si>
    <t>k㎡</t>
  </si>
  <si>
    <t>人</t>
  </si>
  <si>
    <t>％</t>
  </si>
  <si>
    <t>％</t>
  </si>
  <si>
    <t>世帯</t>
  </si>
  <si>
    <t>増  加  率</t>
  </si>
  <si>
    <t>増  加  数</t>
  </si>
  <si>
    <t>増　加　率</t>
  </si>
  <si>
    <t>増　加　数</t>
  </si>
  <si>
    <t>総  　数</t>
  </si>
  <si>
    <r>
      <t xml:space="preserve">面　　　積 </t>
    </r>
    <r>
      <rPr>
        <sz val="12"/>
        <rFont val="ＭＳ 明朝"/>
        <family val="1"/>
      </rPr>
      <t xml:space="preserve">  　  (13・10･１）</t>
    </r>
  </si>
  <si>
    <r>
      <t>人 口 密 度　　（</t>
    </r>
    <r>
      <rPr>
        <sz val="12"/>
        <rFont val="ＭＳ 明朝"/>
        <family val="1"/>
      </rPr>
      <t>1k㎡当たり）</t>
    </r>
  </si>
  <si>
    <t>性比（女100人　　に対する男）</t>
  </si>
  <si>
    <r>
      <t xml:space="preserve">一世帯当たり　　　人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員</t>
    </r>
  </si>
  <si>
    <t>人口構成比</t>
  </si>
  <si>
    <t>１ 年 間 の 世 帯</t>
  </si>
  <si>
    <r>
      <t>13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0・１　　　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</si>
  <si>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>12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0・１　　　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</si>
  <si>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t>１ 年 間 の 人 口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</si>
  <si>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年10月１日推計人口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</si>
  <si>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年10月１日人口</t>
    </r>
  </si>
  <si>
    <t>市　　町　　村</t>
  </si>
  <si>
    <t>１１　　市　町　村　別　推　計　人　口 ・ 世　帯　数</t>
  </si>
  <si>
    <t>資料　総務省統計局「平成12年国勢調査報告」、石川県統計課「石川県の人口動態」</t>
  </si>
  <si>
    <t>１２　　国　勢　調　査　に　よ　る　市　町　村　別　人　口　及　び　世　帯　数　推　移（各年10月１日現在）</t>
  </si>
  <si>
    <t>市  　町　  村</t>
  </si>
  <si>
    <t>昭　　和　　５０　　年</t>
  </si>
  <si>
    <t>５５　　年</t>
  </si>
  <si>
    <t>６０　　年</t>
  </si>
  <si>
    <t>平　　成　 　２　 　年</t>
  </si>
  <si>
    <t>７　 　年</t>
  </si>
  <si>
    <t>１２　 　年</t>
  </si>
  <si>
    <t>人  　口</t>
  </si>
  <si>
    <t>増 加 率</t>
  </si>
  <si>
    <t>世帯</t>
  </si>
  <si>
    <t>―</t>
  </si>
  <si>
    <t>-</t>
  </si>
  <si>
    <t>注１　加賀は河北郡以南、能登は羽咋郡以北。</t>
  </si>
  <si>
    <r>
      <t xml:space="preserve">  ２  世帯数は、昭和5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年までは普通世帯と準世帯の合計、昭和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年以降は一般世帯と施設等の世帯の合計である。</t>
    </r>
  </si>
  <si>
    <t>資料　総務省統計局「国勢調査報告」</t>
  </si>
  <si>
    <t>１３　　市　　町　　村　　別　　年　　齢　　別　　推　　計　　人　　口（平成13年10月１日現在）</t>
  </si>
  <si>
    <t>（単位：人）</t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</si>
  <si>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村</t>
    </r>
  </si>
  <si>
    <t>総　数</t>
  </si>
  <si>
    <t>０～４歳</t>
  </si>
  <si>
    <t>５～９歳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</si>
  <si>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</si>
  <si>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</si>
  <si>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24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</si>
  <si>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</si>
  <si>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34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</si>
  <si>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</si>
  <si>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44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</si>
  <si>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</si>
  <si>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</si>
  <si>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</si>
  <si>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</si>
  <si>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69</t>
    </r>
    <r>
      <rPr>
        <sz val="12"/>
        <rFont val="ＭＳ 明朝"/>
        <family val="1"/>
      </rPr>
      <t>歳</t>
    </r>
  </si>
  <si>
    <r>
      <t>7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74</t>
    </r>
    <r>
      <rPr>
        <sz val="12"/>
        <rFont val="ＭＳ 明朝"/>
        <family val="1"/>
      </rPr>
      <t>歳</t>
    </r>
  </si>
  <si>
    <r>
      <t>7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79</t>
    </r>
    <r>
      <rPr>
        <sz val="12"/>
        <rFont val="ＭＳ 明朝"/>
        <family val="1"/>
      </rPr>
      <t>歳</t>
    </r>
  </si>
  <si>
    <r>
      <t>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</si>
  <si>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r>
      <t>０～1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</si>
  <si>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</si>
  <si>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</t>
    </r>
  </si>
  <si>
    <t>年齢不詳</t>
  </si>
  <si>
    <t>―</t>
  </si>
  <si>
    <t>注１　総数には年齢「不詳」を含む。　</t>
  </si>
  <si>
    <t>　２　加賀は河北郡以南、能登は羽咋郡以北。</t>
  </si>
  <si>
    <t>資料　石川県統計課「石川県の人口動態」</t>
  </si>
  <si>
    <t>１４　　人　 　 　口  　　　動  　　　態</t>
  </si>
  <si>
    <t>（１）　年　　次　　別　　人　　口　　動　　態</t>
  </si>
  <si>
    <t>（単位：人、‰）</t>
  </si>
  <si>
    <t>年　　　次</t>
  </si>
  <si>
    <t>日本人人口  　（総人口）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</si>
  <si>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</si>
  <si>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</si>
  <si>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</si>
  <si>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</si>
  <si>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</si>
  <si>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</si>
  <si>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社 会 増 加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</si>
  <si>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</si>
  <si>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</si>
  <si>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</si>
  <si>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</si>
  <si>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</si>
  <si>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</si>
  <si>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自然増加率　　（人口千対）</t>
  </si>
  <si>
    <t>社会増加率　　（人口千対）</t>
  </si>
  <si>
    <t>う　   　ち</t>
  </si>
  <si>
    <t>乳 児 死 亡</t>
  </si>
  <si>
    <t>件</t>
  </si>
  <si>
    <r>
      <t xml:space="preserve"> </t>
    </r>
    <r>
      <rPr>
        <sz val="12"/>
        <rFont val="ＭＳ 明朝"/>
        <family val="1"/>
      </rPr>
      <t xml:space="preserve">昭和 </t>
    </r>
    <r>
      <rPr>
        <sz val="12"/>
        <rFont val="ＭＳ 明朝"/>
        <family val="1"/>
      </rPr>
      <t xml:space="preserve">16 </t>
    </r>
    <r>
      <rPr>
        <sz val="12"/>
        <rFont val="ＭＳ 明朝"/>
        <family val="1"/>
      </rPr>
      <t>年</t>
    </r>
  </si>
  <si>
    <r>
      <t xml:space="preserve">     </t>
    </r>
    <r>
      <rPr>
        <sz val="12"/>
        <rFont val="ＭＳ 明朝"/>
        <family val="1"/>
      </rPr>
      <t xml:space="preserve"> 17</t>
    </r>
  </si>
  <si>
    <r>
      <t xml:space="preserve">     </t>
    </r>
    <r>
      <rPr>
        <sz val="12"/>
        <rFont val="ＭＳ 明朝"/>
        <family val="1"/>
      </rPr>
      <t xml:space="preserve"> 18</t>
    </r>
  </si>
  <si>
    <r>
      <t xml:space="preserve">     </t>
    </r>
    <r>
      <rPr>
        <sz val="12"/>
        <rFont val="ＭＳ 明朝"/>
        <family val="1"/>
      </rPr>
      <t xml:space="preserve"> 19</t>
    </r>
  </si>
  <si>
    <r>
      <t xml:space="preserve">     </t>
    </r>
    <r>
      <rPr>
        <sz val="12"/>
        <rFont val="ＭＳ 明朝"/>
        <family val="1"/>
      </rPr>
      <t xml:space="preserve"> 20</t>
    </r>
  </si>
  <si>
    <r>
      <t xml:space="preserve">    </t>
    </r>
    <r>
      <rPr>
        <sz val="12"/>
        <rFont val="ＭＳ 明朝"/>
        <family val="1"/>
      </rPr>
      <t xml:space="preserve">  21</t>
    </r>
  </si>
  <si>
    <r>
      <t xml:space="preserve">    </t>
    </r>
    <r>
      <rPr>
        <sz val="12"/>
        <rFont val="ＭＳ 明朝"/>
        <family val="1"/>
      </rPr>
      <t xml:space="preserve">  22</t>
    </r>
  </si>
  <si>
    <t>※</t>
  </si>
  <si>
    <r>
      <t xml:space="preserve">    </t>
    </r>
    <r>
      <rPr>
        <sz val="12"/>
        <rFont val="ＭＳ 明朝"/>
        <family val="1"/>
      </rPr>
      <t xml:space="preserve">  23</t>
    </r>
  </si>
  <si>
    <r>
      <t xml:space="preserve">    </t>
    </r>
    <r>
      <rPr>
        <sz val="12"/>
        <rFont val="ＭＳ 明朝"/>
        <family val="1"/>
      </rPr>
      <t xml:space="preserve">  24</t>
    </r>
  </si>
  <si>
    <r>
      <t xml:space="preserve">    </t>
    </r>
    <r>
      <rPr>
        <sz val="12"/>
        <rFont val="ＭＳ 明朝"/>
        <family val="1"/>
      </rPr>
      <t xml:space="preserve">  25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</si>
  <si>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26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</si>
  <si>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27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</si>
  <si>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28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</si>
  <si>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29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</si>
  <si>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</si>
  <si>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31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</si>
  <si>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32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</si>
  <si>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33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</si>
  <si>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34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</si>
  <si>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35</t>
    </r>
  </si>
  <si>
    <r>
      <t xml:space="preserve">    </t>
    </r>
    <r>
      <rPr>
        <sz val="12"/>
        <rFont val="ＭＳ 明朝"/>
        <family val="1"/>
      </rPr>
      <t xml:space="preserve">  36</t>
    </r>
  </si>
  <si>
    <r>
      <t xml:space="preserve">    </t>
    </r>
    <r>
      <rPr>
        <sz val="12"/>
        <rFont val="ＭＳ 明朝"/>
        <family val="1"/>
      </rPr>
      <t xml:space="preserve">  37</t>
    </r>
  </si>
  <si>
    <r>
      <t xml:space="preserve">    </t>
    </r>
    <r>
      <rPr>
        <sz val="12"/>
        <rFont val="ＭＳ 明朝"/>
        <family val="1"/>
      </rPr>
      <t xml:space="preserve">  38</t>
    </r>
  </si>
  <si>
    <r>
      <t xml:space="preserve">    </t>
    </r>
    <r>
      <rPr>
        <sz val="12"/>
        <rFont val="ＭＳ 明朝"/>
        <family val="1"/>
      </rPr>
      <t xml:space="preserve">  39</t>
    </r>
  </si>
  <si>
    <r>
      <t xml:space="preserve">    </t>
    </r>
    <r>
      <rPr>
        <sz val="12"/>
        <rFont val="ＭＳ 明朝"/>
        <family val="1"/>
      </rPr>
      <t xml:space="preserve">  40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</si>
  <si>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41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</si>
  <si>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42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</si>
  <si>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43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</si>
  <si>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44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</si>
  <si>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45</t>
    </r>
  </si>
  <si>
    <r>
      <t xml:space="preserve">     </t>
    </r>
    <r>
      <rPr>
        <sz val="12"/>
        <rFont val="ＭＳ 明朝"/>
        <family val="1"/>
      </rPr>
      <t xml:space="preserve"> 46</t>
    </r>
  </si>
  <si>
    <r>
      <t xml:space="preserve">     </t>
    </r>
    <r>
      <rPr>
        <sz val="12"/>
        <rFont val="ＭＳ 明朝"/>
        <family val="1"/>
      </rPr>
      <t xml:space="preserve"> 47</t>
    </r>
  </si>
  <si>
    <r>
      <t xml:space="preserve">     </t>
    </r>
    <r>
      <rPr>
        <sz val="12"/>
        <rFont val="ＭＳ 明朝"/>
        <family val="1"/>
      </rPr>
      <t xml:space="preserve"> 48</t>
    </r>
  </si>
  <si>
    <r>
      <t xml:space="preserve">     </t>
    </r>
    <r>
      <rPr>
        <sz val="12"/>
        <rFont val="ＭＳ 明朝"/>
        <family val="1"/>
      </rPr>
      <t xml:space="preserve"> 49</t>
    </r>
  </si>
  <si>
    <r>
      <t xml:space="preserve">     </t>
    </r>
    <r>
      <rPr>
        <sz val="12"/>
        <rFont val="ＭＳ 明朝"/>
        <family val="1"/>
      </rPr>
      <t xml:space="preserve"> 50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</si>
  <si>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51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</si>
  <si>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52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</si>
  <si>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53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</si>
  <si>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54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</si>
  <si>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55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</si>
  <si>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56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</si>
  <si>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57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</si>
  <si>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</si>
  <si>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</si>
  <si>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</si>
  <si>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61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</si>
  <si>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62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</si>
  <si>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63</t>
    </r>
  </si>
  <si>
    <t>平成 元 年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</si>
  <si>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</si>
  <si>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</si>
  <si>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</si>
  <si>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</si>
  <si>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</si>
  <si>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</si>
  <si>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r>
      <t xml:space="preserve">     </t>
    </r>
    <r>
      <rPr>
        <sz val="12"/>
        <rFont val="ＭＳ 明朝"/>
        <family val="1"/>
      </rPr>
      <t xml:space="preserve"> 10</t>
    </r>
  </si>
  <si>
    <r>
      <t xml:space="preserve">     </t>
    </r>
    <r>
      <rPr>
        <sz val="12"/>
        <rFont val="ＭＳ 明朝"/>
        <family val="1"/>
      </rPr>
      <t xml:space="preserve"> 11</t>
    </r>
  </si>
  <si>
    <t xml:space="preserve">     12</t>
  </si>
  <si>
    <t>注１　※年は国勢調査人口である。また、昭和42年以降は日本人人口で、※印は国勢調査人口から、その他は各年10月１日推計人口から外国人人口（石川県国際課調）を差し引いたものである。</t>
  </si>
  <si>
    <t xml:space="preserve">  ２　調査時点が異なるため、自然増加と社会増加を加算しても翌年の日本人人口と一致しない。</t>
  </si>
  <si>
    <t>資料　石川県健康推進課「衛生統計年報（人口動態統計編）」、統計課「石川県の人口動態」</t>
  </si>
  <si>
    <t>１４　　人　　　口　　　動　　　態（つ づ き）</t>
  </si>
  <si>
    <r>
      <t>（２）　市　町　村　別　人　口　動　態（平成1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年）</t>
    </r>
  </si>
  <si>
    <t>市 町 村 別</t>
  </si>
  <si>
    <t>日本人人口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</si>
  <si>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</si>
  <si>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</si>
  <si>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</si>
  <si>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</si>
  <si>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</si>
  <si>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</si>
  <si>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</si>
  <si>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</si>
  <si>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</si>
  <si>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</si>
  <si>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</si>
  <si>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</si>
  <si>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</si>
  <si>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自然増加率（人口千対）</t>
  </si>
  <si>
    <t>社会増加率（人口千対）</t>
  </si>
  <si>
    <t>う　ち</t>
  </si>
  <si>
    <t>乳児死亡</t>
  </si>
  <si>
    <t>県　　　　計</t>
  </si>
  <si>
    <t>１４　　人　　　口　　　動　　　態（つづき）</t>
  </si>
  <si>
    <r>
      <t>（３）　月　　別　　人　　口　　自　　然　　動　　態（平成1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年）</t>
    </r>
  </si>
  <si>
    <t>（単位：人、件）</t>
  </si>
  <si>
    <t>月　　別</t>
  </si>
  <si>
    <t>出　　　　　　生</t>
  </si>
  <si>
    <t>死　　　　　　　　亡</t>
  </si>
  <si>
    <t>死　産</t>
  </si>
  <si>
    <t>婚　姻　　　　　（件）</t>
  </si>
  <si>
    <t>離　婚　　　　　（件）</t>
  </si>
  <si>
    <t>う　ち　乳　児　死　亡</t>
  </si>
  <si>
    <t>計</t>
  </si>
  <si>
    <t>総　　数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</si>
  <si>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 月</t>
    </r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</si>
  <si>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</si>
  <si>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</si>
  <si>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</si>
  <si>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</si>
  <si>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</si>
  <si>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</si>
  <si>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</si>
  <si>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</si>
  <si>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</si>
  <si>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</si>
  <si>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</si>
  <si>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　石川県健康推進課「衛生統計年報（人口動態統計編）」</t>
  </si>
  <si>
    <t>（４）　年　　齢　　階　　級　　別　　死　　亡　　数　</t>
  </si>
  <si>
    <t>年　　次</t>
  </si>
  <si>
    <t>総　　　　　数</t>
  </si>
  <si>
    <t>０ ～ ４</t>
  </si>
  <si>
    <t>５ ～ ９</t>
  </si>
  <si>
    <t>10 ～ 14</t>
  </si>
  <si>
    <t>15 ～ 19</t>
  </si>
  <si>
    <t>20 ～ 24</t>
  </si>
  <si>
    <t>25 ～ 29</t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</si>
  <si>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</si>
  <si>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t xml:space="preserve">  11</t>
  </si>
  <si>
    <t xml:space="preserve">  12</t>
  </si>
  <si>
    <t>30 ～ 34</t>
  </si>
  <si>
    <t>35 ～ 39</t>
  </si>
  <si>
    <t>40 ～ 44</t>
  </si>
  <si>
    <t>45 ～ 49</t>
  </si>
  <si>
    <t>50 ～ 54</t>
  </si>
  <si>
    <t>55 ～ 59</t>
  </si>
  <si>
    <t>60 ～ 64</t>
  </si>
  <si>
    <t>平成10年</t>
  </si>
  <si>
    <t xml:space="preserve">  11</t>
  </si>
  <si>
    <t xml:space="preserve">  12</t>
  </si>
  <si>
    <t>65 ～ 69</t>
  </si>
  <si>
    <t>70 ～ 74</t>
  </si>
  <si>
    <t>75 ～ 79</t>
  </si>
  <si>
    <t>80 ～ 84</t>
  </si>
  <si>
    <t>85 ～ 89</t>
  </si>
  <si>
    <t>90歳以上</t>
  </si>
  <si>
    <t>不　詳</t>
  </si>
  <si>
    <t>１５　 人口集中地区別人口、面積及び人口密度（平成12年10月１日現在）</t>
  </si>
  <si>
    <t>地　　域</t>
  </si>
  <si>
    <t>人　　　　　　　口</t>
  </si>
  <si>
    <t>面　　　　　積　</t>
  </si>
  <si>
    <t>人口密度（１k㎡当たり）</t>
  </si>
  <si>
    <t>人口集中　　　　地　　区　　　　　（人）</t>
  </si>
  <si>
    <t>市町村　　　　　　全　域　　　　　（人）</t>
  </si>
  <si>
    <t>全域に対する人口集中地区の割合（％）</t>
  </si>
  <si>
    <r>
      <t>人口集中　　　　地　　区　　　　　（k</t>
    </r>
    <r>
      <rPr>
        <sz val="12"/>
        <rFont val="ＭＳ 明朝"/>
        <family val="1"/>
      </rPr>
      <t>㎡）</t>
    </r>
  </si>
  <si>
    <t>市町村　　　　　　全　域　　　　　（K㎡）</t>
  </si>
  <si>
    <t>石川県</t>
  </si>
  <si>
    <t>Ⅰ</t>
  </si>
  <si>
    <t>Ⅱ</t>
  </si>
  <si>
    <t>Ⅲ</t>
  </si>
  <si>
    <r>
      <t>資料　総務省統計局「平成1</t>
    </r>
    <r>
      <rPr>
        <sz val="12"/>
        <rFont val="ＭＳ 明朝"/>
        <family val="1"/>
      </rPr>
      <t>2年</t>
    </r>
    <r>
      <rPr>
        <sz val="12"/>
        <rFont val="ＭＳ 明朝"/>
        <family val="1"/>
      </rPr>
      <t>国勢調査報告」</t>
    </r>
  </si>
  <si>
    <t>１６　　市 町 村 別 居 住 外 国 人 登 録 状 況</t>
  </si>
  <si>
    <t>（単位：人）</t>
  </si>
  <si>
    <t>年次及び　　　　　市町村別</t>
  </si>
  <si>
    <t>総　数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</si>
  <si>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</si>
  <si>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t>人　数</t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</si>
  <si>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</si>
  <si>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―</t>
  </si>
  <si>
    <t xml:space="preserve">   10</t>
  </si>
  <si>
    <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</t>
    </r>
  </si>
  <si>
    <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</si>
  <si>
    <t xml:space="preserve">   13</t>
  </si>
  <si>
    <r>
      <t>注　　各年1</t>
    </r>
    <r>
      <rPr>
        <sz val="12"/>
        <rFont val="ＭＳ 明朝"/>
        <family val="1"/>
      </rPr>
      <t>2月31日現在</t>
    </r>
  </si>
  <si>
    <t>資料　石川県国際課</t>
  </si>
  <si>
    <t>（参考）　　国 籍 別 居 住 外 国 人 登 録 状 況</t>
  </si>
  <si>
    <t>年　次</t>
  </si>
  <si>
    <t>中国</t>
  </si>
  <si>
    <t>韓国又は　　朝　　鮮</t>
  </si>
  <si>
    <t>アメリカ</t>
  </si>
  <si>
    <t>ブラジル</t>
  </si>
  <si>
    <t>その他</t>
  </si>
  <si>
    <t>３　　人　　　　　　　　　　口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</si>
</sst>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[Red]#,##0"/>
    <numFmt numFmtId="196" formatCode="#,##0;&quot;△ &quot;#,##0"/>
    <numFmt numFmtId="197" formatCode="0.0;&quot;△ &quot;0.0"/>
    <numFmt numFmtId="198" formatCode="_ * #,##0.0_ ;_ * \-#,##0.0_ ;_ * &quot;-&quot;_ ;_ @_ "/>
    <numFmt numFmtId="199" formatCode="_ * #,##0.00_ ;_ * \-#,##0.00_ ;_ * &quot;-&quot;_ ;_ @_ 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NumberFormat="1" applyFont="1" applyFill="1" applyAlignment="1">
      <alignment vertical="center"/>
    </xf>
    <xf numFmtId="38" fontId="0" fillId="0" borderId="0" xfId="57" applyNumberFormat="1" applyFont="1" applyFill="1" applyAlignment="1" applyProtection="1">
      <alignment vertical="center"/>
      <protection/>
    </xf>
    <xf numFmtId="40" fontId="0" fillId="0" borderId="0" xfId="48" applyNumberFormat="1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6" fontId="6" fillId="0" borderId="0" xfId="57" applyFont="1" applyFill="1" applyBorder="1" applyAlignment="1">
      <alignment horizontal="center" vertical="center"/>
    </xf>
    <xf numFmtId="6" fontId="4" fillId="0" borderId="0" xfId="57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vertical="center"/>
    </xf>
    <xf numFmtId="38" fontId="0" fillId="0" borderId="0" xfId="57" applyNumberFormat="1" applyFont="1" applyFill="1" applyBorder="1" applyAlignment="1">
      <alignment vertical="center"/>
    </xf>
    <xf numFmtId="40" fontId="0" fillId="0" borderId="0" xfId="57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 quotePrefix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38" fontId="0" fillId="0" borderId="0" xfId="48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5" xfId="0" applyFill="1" applyBorder="1" applyAlignment="1" quotePrefix="1">
      <alignment horizontal="center" vertical="center"/>
    </xf>
    <xf numFmtId="38" fontId="0" fillId="0" borderId="0" xfId="0" applyNumberFormat="1" applyFont="1" applyFill="1" applyAlignment="1" applyProtection="1">
      <alignment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38" fontId="0" fillId="0" borderId="0" xfId="57" applyNumberFormat="1" applyFont="1" applyFill="1" applyAlignment="1">
      <alignment vertical="center"/>
    </xf>
    <xf numFmtId="4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NumberFormat="1" applyFont="1" applyFill="1" applyAlignment="1" applyProtection="1">
      <alignment vertical="center"/>
      <protection/>
    </xf>
    <xf numFmtId="40" fontId="0" fillId="0" borderId="0" xfId="48" applyNumberFormat="1" applyFont="1" applyFill="1" applyAlignment="1" applyProtection="1">
      <alignment vertical="center"/>
      <protection/>
    </xf>
    <xf numFmtId="55" fontId="0" fillId="0" borderId="15" xfId="0" applyNumberForma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8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38" fontId="0" fillId="0" borderId="0" xfId="48" applyNumberFormat="1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57" applyNumberFormat="1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>
      <alignment vertical="center"/>
    </xf>
    <xf numFmtId="38" fontId="0" fillId="0" borderId="10" xfId="57" applyNumberFormat="1" applyFont="1" applyFill="1" applyBorder="1" applyAlignment="1" applyProtection="1">
      <alignment vertical="center"/>
      <protection/>
    </xf>
    <xf numFmtId="40" fontId="0" fillId="0" borderId="10" xfId="57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NumberFormat="1" applyFont="1" applyFill="1" applyBorder="1" applyAlignment="1">
      <alignment vertical="center"/>
    </xf>
    <xf numFmtId="38" fontId="8" fillId="0" borderId="0" xfId="57" applyNumberFormat="1" applyFont="1" applyFill="1" applyAlignment="1" applyProtection="1">
      <alignment vertical="center"/>
      <protection/>
    </xf>
    <xf numFmtId="40" fontId="8" fillId="0" borderId="0" xfId="0" applyNumberFormat="1" applyFont="1" applyFill="1" applyAlignment="1" applyProtection="1">
      <alignment vertical="center"/>
      <protection/>
    </xf>
    <xf numFmtId="38" fontId="0" fillId="0" borderId="0" xfId="57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192" fontId="0" fillId="0" borderId="10" xfId="0" applyNumberFormat="1" applyFont="1" applyFill="1" applyBorder="1" applyAlignment="1" applyProtection="1">
      <alignment horizontal="right" vertical="center"/>
      <protection/>
    </xf>
    <xf numFmtId="191" fontId="0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0" xfId="48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192" fontId="0" fillId="0" borderId="10" xfId="48" applyNumberFormat="1" applyFont="1" applyFill="1" applyBorder="1" applyAlignment="1" applyProtection="1">
      <alignment horizontal="right" vertical="center"/>
      <protection/>
    </xf>
    <xf numFmtId="19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92" fontId="8" fillId="0" borderId="0" xfId="0" applyNumberFormat="1" applyFont="1" applyFill="1" applyBorder="1" applyAlignment="1" applyProtection="1">
      <alignment horizontal="right" vertical="center"/>
      <protection/>
    </xf>
    <xf numFmtId="191" fontId="8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192" fontId="8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2" fontId="0" fillId="0" borderId="0" xfId="0" applyNumberFormat="1" applyFont="1" applyFill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8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86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right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196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40" fontId="0" fillId="0" borderId="0" xfId="48" applyNumberFormat="1" applyFont="1" applyFill="1" applyBorder="1" applyAlignment="1" applyProtection="1">
      <alignment horizontal="right" vertical="center"/>
      <protection/>
    </xf>
    <xf numFmtId="191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197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14" xfId="48" applyFont="1" applyFill="1" applyBorder="1" applyAlignment="1">
      <alignment vertical="center"/>
    </xf>
    <xf numFmtId="38" fontId="1" fillId="0" borderId="0" xfId="48" applyFont="1" applyFill="1" applyBorder="1" applyAlignment="1" applyProtection="1" quotePrefix="1">
      <alignment vertical="center"/>
      <protection/>
    </xf>
    <xf numFmtId="38" fontId="8" fillId="0" borderId="14" xfId="48" applyFont="1" applyFill="1" applyBorder="1" applyAlignment="1" applyProtection="1">
      <alignment vertical="center"/>
      <protection/>
    </xf>
    <xf numFmtId="38" fontId="8" fillId="0" borderId="20" xfId="48" applyFont="1" applyFill="1" applyBorder="1" applyAlignment="1">
      <alignment vertical="center"/>
    </xf>
    <xf numFmtId="38" fontId="8" fillId="0" borderId="0" xfId="48" applyFont="1" applyFill="1" applyBorder="1" applyAlignment="1" applyProtection="1">
      <alignment vertical="center"/>
      <protection/>
    </xf>
    <xf numFmtId="38" fontId="8" fillId="0" borderId="10" xfId="48" applyFont="1" applyFill="1" applyBorder="1" applyAlignment="1">
      <alignment vertical="center"/>
    </xf>
    <xf numFmtId="196" fontId="8" fillId="0" borderId="10" xfId="48" applyNumberFormat="1" applyFont="1" applyFill="1" applyBorder="1" applyAlignment="1" applyProtection="1">
      <alignment horizontal="right" vertical="center"/>
      <protection/>
    </xf>
    <xf numFmtId="190" fontId="8" fillId="0" borderId="10" xfId="48" applyNumberFormat="1" applyFont="1" applyFill="1" applyBorder="1" applyAlignment="1" applyProtection="1">
      <alignment horizontal="right" vertical="center"/>
      <protection/>
    </xf>
    <xf numFmtId="177" fontId="8" fillId="0" borderId="10" xfId="48" applyNumberFormat="1" applyFont="1" applyFill="1" applyBorder="1" applyAlignment="1" applyProtection="1">
      <alignment horizontal="right" vertical="center"/>
      <protection/>
    </xf>
    <xf numFmtId="40" fontId="8" fillId="0" borderId="10" xfId="48" applyNumberFormat="1" applyFont="1" applyFill="1" applyBorder="1" applyAlignment="1" applyProtection="1">
      <alignment horizontal="right" vertical="center"/>
      <protection/>
    </xf>
    <xf numFmtId="191" fontId="8" fillId="0" borderId="1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41" fontId="0" fillId="0" borderId="29" xfId="0" applyNumberFormat="1" applyFont="1" applyFill="1" applyBorder="1" applyAlignment="1" applyProtection="1">
      <alignment vertical="center"/>
      <protection/>
    </xf>
    <xf numFmtId="41" fontId="0" fillId="0" borderId="30" xfId="0" applyNumberFormat="1" applyFont="1" applyFill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horizontal="right" vertical="center"/>
      <protection/>
    </xf>
    <xf numFmtId="41" fontId="10" fillId="0" borderId="19" xfId="0" applyNumberFormat="1" applyFont="1" applyFill="1" applyBorder="1" applyAlignment="1" applyProtection="1">
      <alignment horizontal="center" vertical="center"/>
      <protection/>
    </xf>
    <xf numFmtId="41" fontId="10" fillId="0" borderId="19" xfId="0" applyNumberFormat="1" applyFont="1" applyFill="1" applyBorder="1" applyAlignment="1" applyProtection="1">
      <alignment vertical="center"/>
      <protection/>
    </xf>
    <xf numFmtId="41" fontId="8" fillId="0" borderId="16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198" fontId="8" fillId="0" borderId="0" xfId="48" applyNumberFormat="1" applyFont="1" applyFill="1" applyBorder="1" applyAlignment="1" applyProtection="1">
      <alignment horizontal="right" vertical="center"/>
      <protection/>
    </xf>
    <xf numFmtId="199" fontId="8" fillId="0" borderId="0" xfId="48" applyNumberFormat="1" applyFont="1" applyFill="1" applyBorder="1" applyAlignment="1" applyProtection="1">
      <alignment horizontal="right" vertical="center"/>
      <protection/>
    </xf>
    <xf numFmtId="191" fontId="8" fillId="0" borderId="0" xfId="48" applyNumberFormat="1" applyFont="1" applyFill="1" applyBorder="1" applyAlignment="1" applyProtection="1">
      <alignment horizontal="right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41" fontId="8" fillId="0" borderId="16" xfId="0" applyNumberFormat="1" applyFont="1" applyFill="1" applyBorder="1" applyAlignment="1" applyProtection="1">
      <alignment horizontal="center" vertical="center"/>
      <protection/>
    </xf>
    <xf numFmtId="41" fontId="8" fillId="0" borderId="0" xfId="0" applyNumberFormat="1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Border="1" applyAlignment="1" applyProtection="1">
      <alignment horizontal="center" vertical="center"/>
      <protection/>
    </xf>
    <xf numFmtId="198" fontId="8" fillId="0" borderId="0" xfId="0" applyNumberFormat="1" applyFont="1" applyFill="1" applyBorder="1" applyAlignment="1" applyProtection="1">
      <alignment horizontal="center" vertical="center"/>
      <protection/>
    </xf>
    <xf numFmtId="199" fontId="8" fillId="0" borderId="0" xfId="0" applyNumberFormat="1" applyFont="1" applyFill="1" applyBorder="1" applyAlignment="1" applyProtection="1">
      <alignment horizontal="center" vertical="center"/>
      <protection/>
    </xf>
    <xf numFmtId="191" fontId="8" fillId="0" borderId="0" xfId="0" applyNumberFormat="1" applyFont="1" applyFill="1" applyBorder="1" applyAlignment="1" applyProtection="1">
      <alignment horizontal="center" vertical="center"/>
      <protection/>
    </xf>
    <xf numFmtId="188" fontId="8" fillId="0" borderId="0" xfId="48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14" xfId="0" applyNumberFormat="1" applyFont="1" applyFill="1" applyBorder="1" applyAlignment="1" applyProtection="1">
      <alignment horizontal="distributed" vertical="center"/>
      <protection/>
    </xf>
    <xf numFmtId="41" fontId="0" fillId="0" borderId="16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48" applyNumberFormat="1" applyFont="1" applyFill="1" applyBorder="1" applyAlignment="1" applyProtection="1">
      <alignment horizontal="right" vertical="center"/>
      <protection/>
    </xf>
    <xf numFmtId="198" fontId="0" fillId="0" borderId="0" xfId="48" applyNumberFormat="1" applyFont="1" applyFill="1" applyBorder="1" applyAlignment="1" applyProtection="1">
      <alignment horizontal="right" vertical="center"/>
      <protection/>
    </xf>
    <xf numFmtId="199" fontId="0" fillId="0" borderId="0" xfId="48" applyNumberFormat="1" applyFont="1" applyFill="1" applyBorder="1" applyAlignment="1" applyProtection="1">
      <alignment horizontal="right" vertical="center"/>
      <protection/>
    </xf>
    <xf numFmtId="19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 applyProtection="1">
      <alignment horizontal="center" vertical="center"/>
      <protection/>
    </xf>
    <xf numFmtId="199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horizontal="distributed"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48" applyNumberFormat="1" applyFont="1" applyFill="1" applyBorder="1" applyAlignment="1" applyProtection="1">
      <alignment horizontal="right" vertical="center"/>
      <protection/>
    </xf>
    <xf numFmtId="188" fontId="0" fillId="0" borderId="10" xfId="48" applyNumberFormat="1" applyFont="1" applyFill="1" applyBorder="1" applyAlignment="1">
      <alignment horizontal="right" vertical="center"/>
    </xf>
    <xf numFmtId="198" fontId="0" fillId="0" borderId="10" xfId="48" applyNumberFormat="1" applyFont="1" applyFill="1" applyBorder="1" applyAlignment="1" applyProtection="1">
      <alignment horizontal="right" vertical="center"/>
      <protection/>
    </xf>
    <xf numFmtId="199" fontId="0" fillId="0" borderId="10" xfId="48" applyNumberFormat="1" applyFont="1" applyFill="1" applyBorder="1" applyAlignment="1" applyProtection="1">
      <alignment horizontal="right" vertical="center"/>
      <protection/>
    </xf>
    <xf numFmtId="191" fontId="0" fillId="0" borderId="10" xfId="48" applyNumberFormat="1" applyFont="1" applyFill="1" applyBorder="1" applyAlignment="1" applyProtection="1">
      <alignment horizontal="right" vertical="center"/>
      <protection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38" fontId="1" fillId="0" borderId="19" xfId="48" applyFont="1" applyFill="1" applyBorder="1" applyAlignment="1">
      <alignment vertical="center"/>
    </xf>
    <xf numFmtId="0" fontId="0" fillId="0" borderId="17" xfId="0" applyFont="1" applyFill="1" applyBorder="1" applyAlignment="1" quotePrefix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38" fontId="11" fillId="0" borderId="10" xfId="48" applyFont="1" applyFill="1" applyBorder="1" applyAlignment="1">
      <alignment vertical="center"/>
    </xf>
    <xf numFmtId="38" fontId="11" fillId="0" borderId="10" xfId="48" applyFont="1" applyFill="1" applyBorder="1" applyAlignment="1">
      <alignment horizontal="right" vertical="center"/>
    </xf>
    <xf numFmtId="38" fontId="11" fillId="0" borderId="20" xfId="48" applyFont="1" applyFill="1" applyBorder="1" applyAlignment="1">
      <alignment vertical="center"/>
    </xf>
    <xf numFmtId="38" fontId="0" fillId="0" borderId="19" xfId="48" applyFont="1" applyFill="1" applyBorder="1" applyAlignment="1">
      <alignment horizontal="right" vertical="center"/>
    </xf>
    <xf numFmtId="37" fontId="8" fillId="0" borderId="16" xfId="0" applyNumberFormat="1" applyFont="1" applyFill="1" applyBorder="1" applyAlignment="1" applyProtection="1" quotePrefix="1">
      <alignment horizontal="right" vertical="center"/>
      <protection/>
    </xf>
    <xf numFmtId="37" fontId="8" fillId="0" borderId="0" xfId="0" applyNumberFormat="1" applyFont="1" applyFill="1" applyBorder="1" applyAlignment="1" applyProtection="1" quotePrefix="1">
      <alignment horizontal="right" vertical="center"/>
      <protection/>
    </xf>
    <xf numFmtId="186" fontId="8" fillId="0" borderId="19" xfId="0" applyNumberFormat="1" applyFont="1" applyFill="1" applyBorder="1" applyAlignment="1" applyProtection="1" quotePrefix="1">
      <alignment horizontal="right" vertical="center"/>
      <protection/>
    </xf>
    <xf numFmtId="39" fontId="8" fillId="0" borderId="16" xfId="0" applyNumberFormat="1" applyFont="1" applyFill="1" applyBorder="1" applyAlignment="1" applyProtection="1" quotePrefix="1">
      <alignment horizontal="right" vertical="center"/>
      <protection/>
    </xf>
    <xf numFmtId="39" fontId="8" fillId="0" borderId="0" xfId="0" applyNumberFormat="1" applyFont="1" applyFill="1" applyBorder="1" applyAlignment="1" applyProtection="1" quotePrefix="1">
      <alignment horizontal="right" vertical="center"/>
      <protection/>
    </xf>
    <xf numFmtId="176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7" fontId="0" fillId="0" borderId="16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37" fontId="0" fillId="0" borderId="10" xfId="0" applyNumberFormat="1" applyFont="1" applyFill="1" applyBorder="1" applyAlignment="1" applyProtection="1" quotePrefix="1">
      <alignment horizontal="right" vertical="center"/>
      <protection/>
    </xf>
    <xf numFmtId="186" fontId="0" fillId="0" borderId="33" xfId="0" applyNumberFormat="1" applyFont="1" applyFill="1" applyBorder="1" applyAlignment="1" applyProtection="1" quotePrefix="1">
      <alignment horizontal="right" vertical="center"/>
      <protection/>
    </xf>
    <xf numFmtId="40" fontId="0" fillId="0" borderId="33" xfId="0" applyNumberFormat="1" applyFont="1" applyFill="1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 quotePrefix="1">
      <alignment horizontal="right" vertical="center"/>
      <protection/>
    </xf>
    <xf numFmtId="176" fontId="0" fillId="0" borderId="3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38" fontId="0" fillId="0" borderId="0" xfId="48" applyNumberFormat="1" applyFont="1" applyFill="1" applyBorder="1" applyAlignment="1">
      <alignment horizontal="right" vertical="center"/>
    </xf>
    <xf numFmtId="37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Border="1" applyAlignment="1">
      <alignment vertical="center"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 quotePrefix="1">
      <alignment horizontal="right" vertical="center"/>
    </xf>
    <xf numFmtId="38" fontId="0" fillId="0" borderId="35" xfId="0" applyNumberFormat="1" applyFill="1" applyBorder="1" applyAlignment="1">
      <alignment horizontal="right" vertical="center"/>
    </xf>
    <xf numFmtId="38" fontId="0" fillId="0" borderId="35" xfId="48" applyNumberFormat="1" applyFont="1" applyFill="1" applyBorder="1" applyAlignment="1" quotePrefix="1">
      <alignment horizontal="right" vertical="center"/>
    </xf>
    <xf numFmtId="38" fontId="0" fillId="0" borderId="10" xfId="0" applyNumberForma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>
      <alignment horizontal="right" vertical="center"/>
    </xf>
    <xf numFmtId="37" fontId="0" fillId="0" borderId="36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38" fontId="0" fillId="0" borderId="19" xfId="48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6" fontId="7" fillId="0" borderId="0" xfId="57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8" fontId="0" fillId="0" borderId="12" xfId="48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38" fontId="0" fillId="0" borderId="39" xfId="48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12" xfId="48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38" fontId="0" fillId="0" borderId="39" xfId="48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41" fontId="7" fillId="0" borderId="0" xfId="48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39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 applyProtection="1">
      <alignment horizontal="center" vertical="center" wrapText="1"/>
      <protection/>
    </xf>
    <xf numFmtId="41" fontId="0" fillId="0" borderId="15" xfId="0" applyNumberFormat="1" applyFont="1" applyFill="1" applyBorder="1" applyAlignment="1">
      <alignment horizontal="center" vertical="center" wrapText="1"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39" xfId="0" applyNumberFormat="1" applyFont="1" applyFill="1" applyBorder="1" applyAlignment="1" applyProtection="1">
      <alignment horizontal="center" vertical="center" wrapText="1"/>
      <protection/>
    </xf>
    <xf numFmtId="41" fontId="0" fillId="0" borderId="16" xfId="0" applyNumberFormat="1" applyFont="1" applyFill="1" applyBorder="1" applyAlignment="1">
      <alignment horizontal="center"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applyProtection="1">
      <alignment horizontal="distributed" vertical="center"/>
      <protection/>
    </xf>
    <xf numFmtId="41" fontId="8" fillId="0" borderId="14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79</xdr:row>
      <xdr:rowOff>47625</xdr:rowOff>
    </xdr:from>
    <xdr:to>
      <xdr:col>6</xdr:col>
      <xdr:colOff>314325</xdr:colOff>
      <xdr:row>79</xdr:row>
      <xdr:rowOff>209550</xdr:rowOff>
    </xdr:to>
    <xdr:sp>
      <xdr:nvSpPr>
        <xdr:cNvPr id="1" name="Oval 7"/>
        <xdr:cNvSpPr>
          <a:spLocks/>
        </xdr:cNvSpPr>
      </xdr:nvSpPr>
      <xdr:spPr>
        <a:xfrm>
          <a:off x="7277100" y="18859500"/>
          <a:ext cx="2381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42</xdr:row>
      <xdr:rowOff>9525</xdr:rowOff>
    </xdr:from>
    <xdr:to>
      <xdr:col>1</xdr:col>
      <xdr:colOff>266700</xdr:colOff>
      <xdr:row>43</xdr:row>
      <xdr:rowOff>9525</xdr:rowOff>
    </xdr:to>
    <xdr:sp>
      <xdr:nvSpPr>
        <xdr:cNvPr id="2" name="Oval 14"/>
        <xdr:cNvSpPr>
          <a:spLocks/>
        </xdr:cNvSpPr>
      </xdr:nvSpPr>
      <xdr:spPr>
        <a:xfrm>
          <a:off x="1209675" y="1001077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9525</xdr:rowOff>
    </xdr:from>
    <xdr:to>
      <xdr:col>1</xdr:col>
      <xdr:colOff>266700</xdr:colOff>
      <xdr:row>49</xdr:row>
      <xdr:rowOff>9525</xdr:rowOff>
    </xdr:to>
    <xdr:sp>
      <xdr:nvSpPr>
        <xdr:cNvPr id="3" name="Oval 15"/>
        <xdr:cNvSpPr>
          <a:spLocks/>
        </xdr:cNvSpPr>
      </xdr:nvSpPr>
      <xdr:spPr>
        <a:xfrm>
          <a:off x="1209675" y="1143952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54</xdr:row>
      <xdr:rowOff>9525</xdr:rowOff>
    </xdr:from>
    <xdr:to>
      <xdr:col>2</xdr:col>
      <xdr:colOff>0</xdr:colOff>
      <xdr:row>55</xdr:row>
      <xdr:rowOff>9525</xdr:rowOff>
    </xdr:to>
    <xdr:sp>
      <xdr:nvSpPr>
        <xdr:cNvPr id="4" name="Oval 16"/>
        <xdr:cNvSpPr>
          <a:spLocks/>
        </xdr:cNvSpPr>
      </xdr:nvSpPr>
      <xdr:spPr>
        <a:xfrm>
          <a:off x="1228725" y="1286827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60</xdr:row>
      <xdr:rowOff>9525</xdr:rowOff>
    </xdr:from>
    <xdr:to>
      <xdr:col>2</xdr:col>
      <xdr:colOff>0</xdr:colOff>
      <xdr:row>61</xdr:row>
      <xdr:rowOff>9525</xdr:rowOff>
    </xdr:to>
    <xdr:sp>
      <xdr:nvSpPr>
        <xdr:cNvPr id="5" name="Oval 17"/>
        <xdr:cNvSpPr>
          <a:spLocks/>
        </xdr:cNvSpPr>
      </xdr:nvSpPr>
      <xdr:spPr>
        <a:xfrm>
          <a:off x="1200150" y="142970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66</xdr:row>
      <xdr:rowOff>19050</xdr:rowOff>
    </xdr:from>
    <xdr:to>
      <xdr:col>2</xdr:col>
      <xdr:colOff>0</xdr:colOff>
      <xdr:row>67</xdr:row>
      <xdr:rowOff>9525</xdr:rowOff>
    </xdr:to>
    <xdr:sp>
      <xdr:nvSpPr>
        <xdr:cNvPr id="6" name="Oval 18"/>
        <xdr:cNvSpPr>
          <a:spLocks/>
        </xdr:cNvSpPr>
      </xdr:nvSpPr>
      <xdr:spPr>
        <a:xfrm>
          <a:off x="1228725" y="15735300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1181100</xdr:colOff>
      <xdr:row>72</xdr:row>
      <xdr:rowOff>19050</xdr:rowOff>
    </xdr:from>
    <xdr:to>
      <xdr:col>1</xdr:col>
      <xdr:colOff>209550</xdr:colOff>
      <xdr:row>73</xdr:row>
      <xdr:rowOff>9525</xdr:rowOff>
    </xdr:to>
    <xdr:sp>
      <xdr:nvSpPr>
        <xdr:cNvPr id="7" name="Oval 19"/>
        <xdr:cNvSpPr>
          <a:spLocks/>
        </xdr:cNvSpPr>
      </xdr:nvSpPr>
      <xdr:spPr>
        <a:xfrm>
          <a:off x="1181100" y="171640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1181100</xdr:colOff>
      <xdr:row>78</xdr:row>
      <xdr:rowOff>0</xdr:rowOff>
    </xdr:from>
    <xdr:to>
      <xdr:col>1</xdr:col>
      <xdr:colOff>247650</xdr:colOff>
      <xdr:row>79</xdr:row>
      <xdr:rowOff>9525</xdr:rowOff>
    </xdr:to>
    <xdr:sp>
      <xdr:nvSpPr>
        <xdr:cNvPr id="8" name="Oval 21"/>
        <xdr:cNvSpPr>
          <a:spLocks/>
        </xdr:cNvSpPr>
      </xdr:nvSpPr>
      <xdr:spPr>
        <a:xfrm>
          <a:off x="1181100" y="18573750"/>
          <a:ext cx="257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P72"/>
  <sheetViews>
    <sheetView showGridLines="0" defaultGridColor="0" zoomScalePageLayoutView="0" colorId="22" workbookViewId="0" topLeftCell="A1">
      <selection activeCell="A1" sqref="A1"/>
    </sheetView>
  </sheetViews>
  <sheetFormatPr defaultColWidth="10.59765625" defaultRowHeight="15"/>
  <cols>
    <col min="1" max="1" width="15.09765625" style="8" customWidth="1"/>
    <col min="2" max="8" width="14.59765625" style="8" customWidth="1"/>
    <col min="9" max="9" width="15.09765625" style="8" customWidth="1"/>
    <col min="10" max="16" width="14.59765625" style="8" customWidth="1"/>
    <col min="17" max="16384" width="10.59765625" style="8" customWidth="1"/>
  </cols>
  <sheetData>
    <row r="2" spans="1:16" s="307" customFormat="1" ht="18.75" customHeight="1">
      <c r="A2" s="308" t="s">
        <v>436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4" spans="1:16" ht="19.5" customHeight="1">
      <c r="A4" s="311" t="s">
        <v>18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6" ht="18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4</v>
      </c>
    </row>
    <row r="6" spans="1:16" ht="15" customHeight="1">
      <c r="A6" s="11"/>
      <c r="B6" s="312" t="s">
        <v>19</v>
      </c>
      <c r="C6" s="313"/>
      <c r="D6" s="313"/>
      <c r="E6" s="313"/>
      <c r="F6" s="313"/>
      <c r="G6" s="314"/>
      <c r="H6" s="12"/>
      <c r="I6" s="318" t="s">
        <v>20</v>
      </c>
      <c r="J6" s="312" t="s">
        <v>21</v>
      </c>
      <c r="K6" s="313"/>
      <c r="L6" s="313"/>
      <c r="M6" s="313"/>
      <c r="N6" s="313"/>
      <c r="O6" s="314"/>
      <c r="P6" s="13"/>
    </row>
    <row r="7" spans="1:16" ht="15" customHeight="1">
      <c r="A7" s="14" t="s">
        <v>22</v>
      </c>
      <c r="B7" s="315" t="s">
        <v>3</v>
      </c>
      <c r="C7" s="315" t="s">
        <v>0</v>
      </c>
      <c r="D7" s="315" t="s">
        <v>1</v>
      </c>
      <c r="E7" s="309" t="s">
        <v>23</v>
      </c>
      <c r="F7" s="315" t="s">
        <v>24</v>
      </c>
      <c r="G7" s="309" t="s">
        <v>25</v>
      </c>
      <c r="H7" s="15" t="s">
        <v>26</v>
      </c>
      <c r="I7" s="319"/>
      <c r="J7" s="315" t="s">
        <v>27</v>
      </c>
      <c r="K7" s="315" t="s">
        <v>0</v>
      </c>
      <c r="L7" s="315" t="s">
        <v>1</v>
      </c>
      <c r="M7" s="309" t="s">
        <v>23</v>
      </c>
      <c r="N7" s="315" t="s">
        <v>24</v>
      </c>
      <c r="O7" s="309" t="s">
        <v>28</v>
      </c>
      <c r="P7" s="16" t="s">
        <v>29</v>
      </c>
    </row>
    <row r="8" spans="1:16" ht="15" customHeight="1">
      <c r="A8" s="17"/>
      <c r="B8" s="316"/>
      <c r="C8" s="316"/>
      <c r="D8" s="316"/>
      <c r="E8" s="310"/>
      <c r="F8" s="316"/>
      <c r="G8" s="317"/>
      <c r="H8" s="18"/>
      <c r="I8" s="310"/>
      <c r="J8" s="316"/>
      <c r="K8" s="316"/>
      <c r="L8" s="316"/>
      <c r="M8" s="310"/>
      <c r="N8" s="316"/>
      <c r="O8" s="317"/>
      <c r="P8" s="19"/>
    </row>
    <row r="9" spans="1:16" ht="15" customHeight="1">
      <c r="A9" s="14" t="s">
        <v>33</v>
      </c>
      <c r="B9" s="20">
        <f>SUM(C9:D9)</f>
        <v>795571</v>
      </c>
      <c r="C9" s="20">
        <v>394096</v>
      </c>
      <c r="D9" s="20">
        <v>401475</v>
      </c>
      <c r="E9" s="50">
        <f>100*C9/D9</f>
        <v>98.16202752350706</v>
      </c>
      <c r="F9" s="21">
        <v>21480</v>
      </c>
      <c r="G9" s="22">
        <v>2.7748675543314674</v>
      </c>
      <c r="H9" s="20">
        <v>148453</v>
      </c>
      <c r="I9" s="15" t="s">
        <v>109</v>
      </c>
      <c r="J9" s="20">
        <f>SUM(K9:L9)</f>
        <v>1011571</v>
      </c>
      <c r="K9" s="23">
        <v>485212</v>
      </c>
      <c r="L9" s="23">
        <v>526359</v>
      </c>
      <c r="M9" s="50">
        <f>100*K9/L9</f>
        <v>92.18271179936127</v>
      </c>
      <c r="N9" s="60">
        <f>J9-B67</f>
        <v>9151</v>
      </c>
      <c r="O9" s="61">
        <f>100*N9/B67</f>
        <v>0.9128908042537061</v>
      </c>
      <c r="P9" s="24">
        <v>260198</v>
      </c>
    </row>
    <row r="10" spans="1:16" ht="15" customHeight="1">
      <c r="A10" s="25" t="s">
        <v>34</v>
      </c>
      <c r="B10" s="20">
        <f>SUM(C10:D10)</f>
        <v>822041</v>
      </c>
      <c r="C10" s="26">
        <v>410556</v>
      </c>
      <c r="D10" s="26">
        <v>411485</v>
      </c>
      <c r="E10" s="50">
        <f>100*C10/D10</f>
        <v>99.77423235354873</v>
      </c>
      <c r="F10" s="3">
        <f>B10-B9</f>
        <v>26470</v>
      </c>
      <c r="G10" s="22">
        <f>100*F10/B9</f>
        <v>3.3271700451625312</v>
      </c>
      <c r="H10" s="20">
        <v>153621</v>
      </c>
      <c r="I10" s="27" t="s">
        <v>80</v>
      </c>
      <c r="J10" s="20">
        <f>SUM(K10:L10)</f>
        <v>1021994</v>
      </c>
      <c r="K10" s="23">
        <v>490898</v>
      </c>
      <c r="L10" s="23">
        <v>531096</v>
      </c>
      <c r="M10" s="50">
        <f>100*K10/L10</f>
        <v>92.43112356334825</v>
      </c>
      <c r="N10" s="3">
        <f>J10-J9</f>
        <v>10423</v>
      </c>
      <c r="O10" s="22">
        <f>100*N10/J9</f>
        <v>1.0303775019252233</v>
      </c>
      <c r="P10" s="23">
        <v>266051</v>
      </c>
    </row>
    <row r="11" spans="1:16" ht="15" customHeight="1">
      <c r="A11" s="28" t="s">
        <v>35</v>
      </c>
      <c r="B11" s="20">
        <f>SUM(C11:D11)</f>
        <v>747360</v>
      </c>
      <c r="C11" s="30">
        <v>364375</v>
      </c>
      <c r="D11" s="30">
        <v>382985</v>
      </c>
      <c r="E11" s="50">
        <f>100*C11/D11</f>
        <v>95.14080185908064</v>
      </c>
      <c r="F11" s="3">
        <f>B11-B10</f>
        <v>-74681</v>
      </c>
      <c r="G11" s="22">
        <f>100*F11/B10</f>
        <v>-9.084826669229393</v>
      </c>
      <c r="H11" s="30">
        <v>151766</v>
      </c>
      <c r="I11" s="32" t="s">
        <v>81</v>
      </c>
      <c r="J11" s="20">
        <f>SUM(K11:L11)</f>
        <v>1035425</v>
      </c>
      <c r="K11" s="30">
        <v>498391</v>
      </c>
      <c r="L11" s="30">
        <v>537034</v>
      </c>
      <c r="M11" s="50">
        <f>100*K11/L11</f>
        <v>92.80436620400198</v>
      </c>
      <c r="N11" s="3">
        <f>J11-J10</f>
        <v>13431</v>
      </c>
      <c r="O11" s="22">
        <f>100*N11/J10</f>
        <v>1.3141955823615403</v>
      </c>
      <c r="P11" s="30">
        <v>272882</v>
      </c>
    </row>
    <row r="12" spans="1:16" ht="15" customHeight="1">
      <c r="A12" s="25" t="s">
        <v>36</v>
      </c>
      <c r="B12" s="20">
        <f>SUM(C12:D12)</f>
        <v>752400</v>
      </c>
      <c r="C12" s="30">
        <v>366900</v>
      </c>
      <c r="D12" s="30">
        <v>385500</v>
      </c>
      <c r="E12" s="50">
        <f>100*C12/D12</f>
        <v>95.1750972762646</v>
      </c>
      <c r="F12" s="3">
        <f>B12-B11</f>
        <v>5040</v>
      </c>
      <c r="G12" s="22">
        <f>100*F12/B11</f>
        <v>0.674373795761079</v>
      </c>
      <c r="H12" s="30">
        <v>147369</v>
      </c>
      <c r="I12" s="27" t="s">
        <v>82</v>
      </c>
      <c r="J12" s="20">
        <f>SUM(K12:L12)</f>
        <v>1049243</v>
      </c>
      <c r="K12" s="30">
        <v>505954</v>
      </c>
      <c r="L12" s="30">
        <v>543289</v>
      </c>
      <c r="M12" s="50">
        <f>100*K12/L12</f>
        <v>93.1279668831874</v>
      </c>
      <c r="N12" s="3">
        <f>J12-J11</f>
        <v>13818</v>
      </c>
      <c r="O12" s="22">
        <f>100*N12/J11</f>
        <v>1.334524470628003</v>
      </c>
      <c r="P12" s="29">
        <v>279180</v>
      </c>
    </row>
    <row r="13" spans="1:16" ht="15" customHeight="1">
      <c r="A13" s="28" t="s">
        <v>37</v>
      </c>
      <c r="B13" s="20">
        <f>SUM(C13:D13)</f>
        <v>750854</v>
      </c>
      <c r="C13" s="30">
        <v>365597</v>
      </c>
      <c r="D13" s="30">
        <v>385257</v>
      </c>
      <c r="E13" s="50">
        <f>100*C13/D13</f>
        <v>94.89691296978381</v>
      </c>
      <c r="F13" s="3">
        <f>B13-B12</f>
        <v>-1546</v>
      </c>
      <c r="G13" s="22">
        <f>100*F13/B12</f>
        <v>-0.20547581073896865</v>
      </c>
      <c r="H13" s="30">
        <v>154054</v>
      </c>
      <c r="I13" s="15" t="s">
        <v>83</v>
      </c>
      <c r="J13" s="20">
        <f>SUM(K13:L13)</f>
        <v>1069872</v>
      </c>
      <c r="K13" s="30">
        <v>518594</v>
      </c>
      <c r="L13" s="30">
        <v>551278</v>
      </c>
      <c r="M13" s="50">
        <f>100*K13/L13</f>
        <v>94.0712308490453</v>
      </c>
      <c r="N13" s="3">
        <f>J13-J12</f>
        <v>20629</v>
      </c>
      <c r="O13" s="22">
        <f>100*N13/J12</f>
        <v>1.9660841196939127</v>
      </c>
      <c r="P13" s="30">
        <v>290183</v>
      </c>
    </row>
    <row r="14" spans="1:16" ht="15" customHeight="1">
      <c r="A14" s="14"/>
      <c r="E14" s="31"/>
      <c r="F14" s="35"/>
      <c r="G14" s="22"/>
      <c r="I14" s="15"/>
      <c r="M14" s="31"/>
      <c r="N14" s="35"/>
      <c r="O14" s="36"/>
      <c r="P14" s="36"/>
    </row>
    <row r="15" spans="1:16" ht="15" customHeight="1">
      <c r="A15" s="14" t="s">
        <v>38</v>
      </c>
      <c r="B15" s="20">
        <f>SUM(C15:D15)</f>
        <v>751600</v>
      </c>
      <c r="C15" s="30">
        <v>365900</v>
      </c>
      <c r="D15" s="30">
        <v>385700</v>
      </c>
      <c r="E15" s="50">
        <f>100*C15/D15</f>
        <v>94.86647653616801</v>
      </c>
      <c r="F15" s="3">
        <f>B15-B13</f>
        <v>746</v>
      </c>
      <c r="G15" s="22">
        <f>100*F15/B13</f>
        <v>0.0993535361068863</v>
      </c>
      <c r="H15" s="30">
        <v>150527</v>
      </c>
      <c r="I15" s="27" t="s">
        <v>84</v>
      </c>
      <c r="J15" s="20">
        <f>SUM(K15:L15)</f>
        <v>1081602</v>
      </c>
      <c r="K15" s="30">
        <v>524869</v>
      </c>
      <c r="L15" s="30">
        <v>556733</v>
      </c>
      <c r="M15" s="50">
        <f>100*K15/L15</f>
        <v>94.27661015244291</v>
      </c>
      <c r="N15" s="3">
        <f>J15-J13</f>
        <v>11730</v>
      </c>
      <c r="O15" s="22">
        <f>100*N15/J13</f>
        <v>1.0963928395172506</v>
      </c>
      <c r="P15" s="30">
        <v>295974</v>
      </c>
    </row>
    <row r="16" spans="1:16" ht="15" customHeight="1">
      <c r="A16" s="28" t="s">
        <v>39</v>
      </c>
      <c r="B16" s="20">
        <f>SUM(C16:D16)</f>
        <v>752300</v>
      </c>
      <c r="C16" s="30">
        <v>366200</v>
      </c>
      <c r="D16" s="30">
        <v>386100</v>
      </c>
      <c r="E16" s="50">
        <f>100*C16/D16</f>
        <v>94.84589484589485</v>
      </c>
      <c r="F16" s="3">
        <f>B16-B15</f>
        <v>700</v>
      </c>
      <c r="G16" s="22">
        <f>100*F16/B15</f>
        <v>0.09313464608834486</v>
      </c>
      <c r="H16" s="30">
        <v>150530</v>
      </c>
      <c r="I16" s="27" t="s">
        <v>85</v>
      </c>
      <c r="J16" s="20">
        <f>SUM(K16:L16)</f>
        <v>1091519</v>
      </c>
      <c r="K16" s="30">
        <v>529802</v>
      </c>
      <c r="L16" s="30">
        <v>561717</v>
      </c>
      <c r="M16" s="50">
        <f>100*K16/L16</f>
        <v>94.3183133143558</v>
      </c>
      <c r="N16" s="3">
        <f>J16-J15</f>
        <v>9917</v>
      </c>
      <c r="O16" s="22">
        <f>100*N16/J15</f>
        <v>0.9168807010342067</v>
      </c>
      <c r="P16" s="30">
        <v>300444</v>
      </c>
    </row>
    <row r="17" spans="1:16" ht="15" customHeight="1">
      <c r="A17" s="28" t="s">
        <v>40</v>
      </c>
      <c r="B17" s="20">
        <f>SUM(C17:D17)</f>
        <v>753100</v>
      </c>
      <c r="C17" s="30">
        <v>366600</v>
      </c>
      <c r="D17" s="30">
        <v>386500</v>
      </c>
      <c r="E17" s="50">
        <f>100*C17/D17</f>
        <v>94.85122897800777</v>
      </c>
      <c r="F17" s="3">
        <f>B17-B16</f>
        <v>800</v>
      </c>
      <c r="G17" s="22">
        <f>100*F17/B16</f>
        <v>0.10634055562940316</v>
      </c>
      <c r="H17" s="30">
        <v>151112</v>
      </c>
      <c r="I17" s="32" t="s">
        <v>86</v>
      </c>
      <c r="J17" s="20">
        <f>SUM(K17:L17)</f>
        <v>1100512</v>
      </c>
      <c r="K17" s="30">
        <v>534410</v>
      </c>
      <c r="L17" s="30">
        <v>566102</v>
      </c>
      <c r="M17" s="50">
        <f>100*K17/L17</f>
        <v>94.4017155918898</v>
      </c>
      <c r="N17" s="3">
        <f>J17-J16</f>
        <v>8993</v>
      </c>
      <c r="O17" s="22">
        <f>100*N17/J16</f>
        <v>0.8238977058576168</v>
      </c>
      <c r="P17" s="30">
        <v>303905</v>
      </c>
    </row>
    <row r="18" spans="1:16" ht="15" customHeight="1">
      <c r="A18" s="28" t="s">
        <v>41</v>
      </c>
      <c r="B18" s="20">
        <f>SUM(C18:D18)</f>
        <v>753800</v>
      </c>
      <c r="C18" s="30">
        <v>366900</v>
      </c>
      <c r="D18" s="30">
        <v>386900</v>
      </c>
      <c r="E18" s="50">
        <f>100*C18/D18</f>
        <v>94.83070560868441</v>
      </c>
      <c r="F18" s="3">
        <f>B18-B17</f>
        <v>700</v>
      </c>
      <c r="G18" s="22">
        <f>100*F18/B17</f>
        <v>0.09294914354003453</v>
      </c>
      <c r="H18" s="30">
        <v>151786</v>
      </c>
      <c r="I18" s="27" t="s">
        <v>87</v>
      </c>
      <c r="J18" s="20">
        <f>SUM(K18:L18)</f>
        <v>1109510</v>
      </c>
      <c r="K18" s="30">
        <v>539033</v>
      </c>
      <c r="L18" s="30">
        <v>570477</v>
      </c>
      <c r="M18" s="50">
        <f>100*K18/L18</f>
        <v>94.4881213440682</v>
      </c>
      <c r="N18" s="3">
        <f>J18-J17</f>
        <v>8998</v>
      </c>
      <c r="O18" s="22">
        <f>100*N18/J17</f>
        <v>0.8176194353173796</v>
      </c>
      <c r="P18" s="30">
        <v>308136</v>
      </c>
    </row>
    <row r="19" spans="1:16" ht="15" customHeight="1">
      <c r="A19" s="14" t="s">
        <v>42</v>
      </c>
      <c r="B19" s="20">
        <f>SUM(C19:D19)</f>
        <v>756835</v>
      </c>
      <c r="C19" s="30">
        <v>368402</v>
      </c>
      <c r="D19" s="30">
        <v>388433</v>
      </c>
      <c r="E19" s="50">
        <f>100*C19/D19</f>
        <v>94.84312609896688</v>
      </c>
      <c r="F19" s="3">
        <f>B19-B18</f>
        <v>3035</v>
      </c>
      <c r="G19" s="22">
        <f>100*F19/B18</f>
        <v>0.40262669143008756</v>
      </c>
      <c r="H19" s="30">
        <v>155075</v>
      </c>
      <c r="I19" s="27" t="s">
        <v>88</v>
      </c>
      <c r="J19" s="20">
        <f>SUM(K19:L19)</f>
        <v>1119304</v>
      </c>
      <c r="K19" s="30">
        <v>542782</v>
      </c>
      <c r="L19" s="30">
        <v>576522</v>
      </c>
      <c r="M19" s="50">
        <f>100*K19/L19</f>
        <v>94.14766478989527</v>
      </c>
      <c r="N19" s="3">
        <f>J19-J18</f>
        <v>9794</v>
      </c>
      <c r="O19" s="22">
        <f>100*N19/J18</f>
        <v>0.882732016836261</v>
      </c>
      <c r="P19" s="30">
        <v>322071</v>
      </c>
    </row>
    <row r="20" spans="1:16" ht="15" customHeight="1">
      <c r="A20" s="14"/>
      <c r="E20" s="31"/>
      <c r="F20" s="35"/>
      <c r="G20" s="22"/>
      <c r="I20" s="15"/>
      <c r="M20" s="31"/>
      <c r="N20" s="35"/>
      <c r="O20" s="36"/>
      <c r="P20" s="36"/>
    </row>
    <row r="21" spans="1:16" ht="15" customHeight="1">
      <c r="A21" s="14" t="s">
        <v>34</v>
      </c>
      <c r="B21" s="20">
        <f>SUM(C21:D21)</f>
        <v>758000</v>
      </c>
      <c r="C21" s="30">
        <v>368800</v>
      </c>
      <c r="D21" s="30">
        <v>389200</v>
      </c>
      <c r="E21" s="50">
        <f>100*C21/D21</f>
        <v>94.7584789311408</v>
      </c>
      <c r="F21" s="3">
        <f>B21-B19</f>
        <v>1165</v>
      </c>
      <c r="G21" s="22">
        <f>100*F21/B19</f>
        <v>0.15393051325586157</v>
      </c>
      <c r="H21" s="30">
        <v>151948</v>
      </c>
      <c r="I21" s="27" t="s">
        <v>89</v>
      </c>
      <c r="J21" s="20">
        <f>SUM(K21:L21)</f>
        <v>1125799</v>
      </c>
      <c r="K21" s="30">
        <v>545879</v>
      </c>
      <c r="L21" s="30">
        <v>579920</v>
      </c>
      <c r="M21" s="50">
        <f>100*K21/L21</f>
        <v>94.13005242102359</v>
      </c>
      <c r="N21" s="3">
        <f>J21-J19</f>
        <v>6495</v>
      </c>
      <c r="O21" s="22">
        <f>100*N21/J19</f>
        <v>0.5802713114578345</v>
      </c>
      <c r="P21" s="30">
        <v>325873</v>
      </c>
    </row>
    <row r="22" spans="1:16" ht="15" customHeight="1">
      <c r="A22" s="28" t="s">
        <v>43</v>
      </c>
      <c r="B22" s="20">
        <f>SUM(C22:D22)</f>
        <v>759200</v>
      </c>
      <c r="C22" s="30">
        <v>369300</v>
      </c>
      <c r="D22" s="30">
        <v>389900</v>
      </c>
      <c r="E22" s="50">
        <f>100*C22/D22</f>
        <v>94.71659399846115</v>
      </c>
      <c r="F22" s="3">
        <f>B22-B21</f>
        <v>1200</v>
      </c>
      <c r="G22" s="22">
        <f>100*F22/B21</f>
        <v>0.158311345646438</v>
      </c>
      <c r="H22" s="30">
        <v>152624</v>
      </c>
      <c r="I22" s="27" t="s">
        <v>90</v>
      </c>
      <c r="J22" s="20">
        <f>SUM(K22:L22)</f>
        <v>1132621</v>
      </c>
      <c r="K22" s="30">
        <v>548980</v>
      </c>
      <c r="L22" s="30">
        <v>583641</v>
      </c>
      <c r="M22" s="50">
        <f>100*K22/L22</f>
        <v>94.0612465539604</v>
      </c>
      <c r="N22" s="3">
        <f>J22-J21</f>
        <v>6822</v>
      </c>
      <c r="O22" s="22">
        <f>100*N22/J21</f>
        <v>0.6059696269049804</v>
      </c>
      <c r="P22" s="30">
        <v>329711</v>
      </c>
    </row>
    <row r="23" spans="1:16" ht="15" customHeight="1">
      <c r="A23" s="28" t="s">
        <v>44</v>
      </c>
      <c r="B23" s="20">
        <f>SUM(C23:D23)</f>
        <v>760400</v>
      </c>
      <c r="C23" s="30">
        <v>369800</v>
      </c>
      <c r="D23" s="30">
        <v>390600</v>
      </c>
      <c r="E23" s="50">
        <f>100*C23/D23</f>
        <v>94.67485919098823</v>
      </c>
      <c r="F23" s="3">
        <f>B23-B22</f>
        <v>1200</v>
      </c>
      <c r="G23" s="22">
        <f>100*F23/B22</f>
        <v>0.15806111696522657</v>
      </c>
      <c r="H23" s="30">
        <v>153433</v>
      </c>
      <c r="I23" s="27" t="s">
        <v>91</v>
      </c>
      <c r="J23" s="20">
        <f>SUM(K23:L23)</f>
        <v>1138844</v>
      </c>
      <c r="K23" s="30">
        <v>551907</v>
      </c>
      <c r="L23" s="29">
        <v>586937</v>
      </c>
      <c r="M23" s="50">
        <f>100*K23/L23</f>
        <v>94.03172742560105</v>
      </c>
      <c r="N23" s="3">
        <f>J23-J22</f>
        <v>6223</v>
      </c>
      <c r="O23" s="22">
        <f>100*N23/J22</f>
        <v>0.5494335704529583</v>
      </c>
      <c r="P23" s="30">
        <v>333603</v>
      </c>
    </row>
    <row r="24" spans="1:16" ht="15" customHeight="1">
      <c r="A24" s="28" t="s">
        <v>45</v>
      </c>
      <c r="B24" s="20">
        <f>SUM(C24:D24)</f>
        <v>761600</v>
      </c>
      <c r="C24" s="30">
        <v>370300</v>
      </c>
      <c r="D24" s="30">
        <v>391300</v>
      </c>
      <c r="E24" s="50">
        <f>100*C24/D24</f>
        <v>94.63327370304114</v>
      </c>
      <c r="F24" s="3">
        <f>B24-B23</f>
        <v>1200</v>
      </c>
      <c r="G24" s="22">
        <f>100*F24/B23</f>
        <v>0.15781167806417676</v>
      </c>
      <c r="H24" s="30">
        <v>153888</v>
      </c>
      <c r="I24" s="27" t="s">
        <v>92</v>
      </c>
      <c r="J24" s="20">
        <f>SUM(K24:L24)</f>
        <v>1143722</v>
      </c>
      <c r="K24" s="30">
        <v>553858</v>
      </c>
      <c r="L24" s="30">
        <v>589864</v>
      </c>
      <c r="M24" s="50">
        <f>100*K24/L24</f>
        <v>93.89588108445336</v>
      </c>
      <c r="N24" s="3">
        <f>J24-J23</f>
        <v>4878</v>
      </c>
      <c r="O24" s="22">
        <f>100*N24/J23</f>
        <v>0.4283290775558373</v>
      </c>
      <c r="P24" s="30">
        <v>336901</v>
      </c>
    </row>
    <row r="25" spans="1:16" ht="15" customHeight="1">
      <c r="A25" s="14" t="s">
        <v>46</v>
      </c>
      <c r="B25" s="20">
        <f>SUM(C25:D25)</f>
        <v>768416</v>
      </c>
      <c r="C25" s="30">
        <v>370907</v>
      </c>
      <c r="D25" s="30">
        <v>397509</v>
      </c>
      <c r="E25" s="50">
        <f>100*C25/D25</f>
        <v>93.30782447693008</v>
      </c>
      <c r="F25" s="3">
        <f>B25-B24</f>
        <v>6816</v>
      </c>
      <c r="G25" s="22">
        <f>100*F25/B24</f>
        <v>0.8949579831932774</v>
      </c>
      <c r="H25" s="30">
        <v>158118</v>
      </c>
      <c r="I25" s="27" t="s">
        <v>93</v>
      </c>
      <c r="J25" s="20">
        <f>SUM(K25:L25)</f>
        <v>1152325</v>
      </c>
      <c r="K25" s="30">
        <v>557664</v>
      </c>
      <c r="L25" s="30">
        <v>594661</v>
      </c>
      <c r="M25" s="50">
        <f>100*K25/L25</f>
        <v>93.77847210427454</v>
      </c>
      <c r="N25" s="3">
        <f>J25-J24</f>
        <v>8603</v>
      </c>
      <c r="O25" s="22">
        <f>100*N25/J24</f>
        <v>0.7521932777370725</v>
      </c>
      <c r="P25" s="30">
        <v>338066</v>
      </c>
    </row>
    <row r="26" spans="1:16" ht="15" customHeight="1">
      <c r="A26" s="14"/>
      <c r="E26" s="31"/>
      <c r="F26" s="35"/>
      <c r="G26" s="22"/>
      <c r="I26" s="15"/>
      <c r="M26" s="31"/>
      <c r="N26" s="35"/>
      <c r="O26" s="36"/>
      <c r="P26" s="36"/>
    </row>
    <row r="27" spans="1:16" ht="15" customHeight="1">
      <c r="A27" s="28" t="s">
        <v>36</v>
      </c>
      <c r="B27" s="20">
        <f>SUM(C27:D27)</f>
        <v>770800</v>
      </c>
      <c r="C27" s="30">
        <v>371900</v>
      </c>
      <c r="D27" s="30">
        <v>398900</v>
      </c>
      <c r="E27" s="50">
        <f>100*C27/D27</f>
        <v>93.23138631235899</v>
      </c>
      <c r="F27" s="3">
        <f>B27-B25</f>
        <v>2384</v>
      </c>
      <c r="G27" s="22">
        <f>100*F27/B25</f>
        <v>0.3102486153333611</v>
      </c>
      <c r="H27" s="30">
        <v>155964</v>
      </c>
      <c r="I27" s="27" t="s">
        <v>94</v>
      </c>
      <c r="J27" s="20">
        <f>SUM(K27:L27)</f>
        <v>1155470</v>
      </c>
      <c r="K27" s="30">
        <v>559046</v>
      </c>
      <c r="L27" s="30">
        <v>596424</v>
      </c>
      <c r="M27" s="50">
        <f>100*K27/L27</f>
        <v>93.73298190549005</v>
      </c>
      <c r="N27" s="3">
        <f>J27-J25</f>
        <v>3145</v>
      </c>
      <c r="O27" s="22">
        <f>100*N27/J25</f>
        <v>0.2729264747358601</v>
      </c>
      <c r="P27" s="30">
        <v>341344</v>
      </c>
    </row>
    <row r="28" spans="1:16" ht="15" customHeight="1">
      <c r="A28" s="28" t="s">
        <v>47</v>
      </c>
      <c r="B28" s="20">
        <f>SUM(C28:D28)</f>
        <v>773200</v>
      </c>
      <c r="C28" s="30">
        <v>373100</v>
      </c>
      <c r="D28" s="30">
        <v>400100</v>
      </c>
      <c r="E28" s="50">
        <f>100*C28/D28</f>
        <v>93.25168707823045</v>
      </c>
      <c r="F28" s="3">
        <f>B28-B27</f>
        <v>2400</v>
      </c>
      <c r="G28" s="22">
        <f>100*F28/B27</f>
        <v>0.3113648157758173</v>
      </c>
      <c r="H28" s="30">
        <v>155828</v>
      </c>
      <c r="I28" s="27" t="s">
        <v>95</v>
      </c>
      <c r="J28" s="20">
        <f>SUM(K28:L28)</f>
        <v>1157474</v>
      </c>
      <c r="K28" s="30">
        <v>559769</v>
      </c>
      <c r="L28" s="30">
        <v>597705</v>
      </c>
      <c r="M28" s="50">
        <f>100*K28/L28</f>
        <v>93.65305627357978</v>
      </c>
      <c r="N28" s="3">
        <f>J28-J27</f>
        <v>2004</v>
      </c>
      <c r="O28" s="22">
        <f>100*N28/J27</f>
        <v>0.17343591785161017</v>
      </c>
      <c r="P28" s="30">
        <v>344754</v>
      </c>
    </row>
    <row r="29" spans="1:16" ht="15" customHeight="1">
      <c r="A29" s="25" t="s">
        <v>48</v>
      </c>
      <c r="B29" s="20">
        <f>SUM(C29:D29)</f>
        <v>775600</v>
      </c>
      <c r="C29" s="30">
        <v>374100</v>
      </c>
      <c r="D29" s="30">
        <v>401500</v>
      </c>
      <c r="E29" s="50">
        <f>100*C29/D29</f>
        <v>93.17559153175591</v>
      </c>
      <c r="F29" s="3">
        <f>B29-B28</f>
        <v>2400</v>
      </c>
      <c r="G29" s="22">
        <f>100*F29/B28</f>
        <v>0.3103983445421624</v>
      </c>
      <c r="H29" s="30">
        <v>155771</v>
      </c>
      <c r="I29" s="27" t="s">
        <v>96</v>
      </c>
      <c r="J29" s="20">
        <f>SUM(K29:L29)</f>
        <v>1159972</v>
      </c>
      <c r="K29" s="30">
        <v>560659</v>
      </c>
      <c r="L29" s="30">
        <v>599313</v>
      </c>
      <c r="M29" s="50">
        <f>100*K29/L29</f>
        <v>93.55028173925811</v>
      </c>
      <c r="N29" s="3">
        <f>J29-J28</f>
        <v>2498</v>
      </c>
      <c r="O29" s="22">
        <f>100*N29/J28</f>
        <v>0.21581478288065217</v>
      </c>
      <c r="P29" s="30">
        <v>348258</v>
      </c>
    </row>
    <row r="30" spans="1:16" ht="15" customHeight="1">
      <c r="A30" s="28" t="s">
        <v>49</v>
      </c>
      <c r="B30" s="20">
        <f>SUM(C30:D30)</f>
        <v>777100</v>
      </c>
      <c r="C30" s="30">
        <v>374200</v>
      </c>
      <c r="D30" s="30">
        <v>402900</v>
      </c>
      <c r="E30" s="50">
        <f>100*C30/D30</f>
        <v>92.87664432861752</v>
      </c>
      <c r="F30" s="3">
        <f>B30-B29</f>
        <v>1500</v>
      </c>
      <c r="G30" s="22">
        <f>100*F30/B29</f>
        <v>0.1933986591026302</v>
      </c>
      <c r="H30" s="30">
        <v>156537</v>
      </c>
      <c r="I30" s="27" t="s">
        <v>97</v>
      </c>
      <c r="J30" s="20">
        <f>SUM(K30:L30)</f>
        <v>1160897</v>
      </c>
      <c r="K30" s="30">
        <v>560758</v>
      </c>
      <c r="L30" s="30">
        <v>600139</v>
      </c>
      <c r="M30" s="50">
        <f>100*K30/L30</f>
        <v>93.43802019198885</v>
      </c>
      <c r="N30" s="3">
        <f>J30-J29</f>
        <v>925</v>
      </c>
      <c r="O30" s="22">
        <f>100*N30/J29</f>
        <v>0.07974330414872083</v>
      </c>
      <c r="P30" s="30">
        <v>352284</v>
      </c>
    </row>
    <row r="31" spans="1:16" ht="15" customHeight="1">
      <c r="A31" s="14" t="s">
        <v>50</v>
      </c>
      <c r="B31" s="20">
        <f>SUM(C31:D31)</f>
        <v>757676</v>
      </c>
      <c r="C31" s="30">
        <v>363922</v>
      </c>
      <c r="D31" s="30">
        <v>393754</v>
      </c>
      <c r="E31" s="50">
        <f>100*C31/D31</f>
        <v>92.42369601324685</v>
      </c>
      <c r="F31" s="3">
        <f>B31-B30</f>
        <v>-19424</v>
      </c>
      <c r="G31" s="22">
        <f>100*F31/B30</f>
        <v>-2.4995496075151205</v>
      </c>
      <c r="H31" s="30">
        <v>158886</v>
      </c>
      <c r="I31" s="27" t="s">
        <v>98</v>
      </c>
      <c r="J31" s="20">
        <f>SUM(K31:L31)</f>
        <v>1164628</v>
      </c>
      <c r="K31" s="30">
        <v>562684</v>
      </c>
      <c r="L31" s="30">
        <v>601944</v>
      </c>
      <c r="M31" s="50">
        <f>100*K31/L31</f>
        <v>93.47779859920524</v>
      </c>
      <c r="N31" s="3">
        <f>J31-J30</f>
        <v>3731</v>
      </c>
      <c r="O31" s="22">
        <f>100*N31/J30</f>
        <v>0.32138940836267127</v>
      </c>
      <c r="P31" s="30">
        <v>361157</v>
      </c>
    </row>
    <row r="32" spans="1:16" ht="15" customHeight="1">
      <c r="A32" s="14"/>
      <c r="E32" s="31"/>
      <c r="F32" s="35"/>
      <c r="G32" s="22"/>
      <c r="I32" s="15"/>
      <c r="M32" s="31"/>
      <c r="N32" s="35"/>
      <c r="O32" s="36"/>
      <c r="P32" s="36"/>
    </row>
    <row r="33" spans="1:16" ht="15" customHeight="1">
      <c r="A33" s="28" t="s">
        <v>51</v>
      </c>
      <c r="B33" s="20">
        <f>SUM(C33:D33)</f>
        <v>757700</v>
      </c>
      <c r="C33" s="30">
        <v>360900</v>
      </c>
      <c r="D33" s="30">
        <v>396800</v>
      </c>
      <c r="E33" s="50">
        <f>100*C33/D33</f>
        <v>90.95262096774194</v>
      </c>
      <c r="F33" s="3">
        <f>B33-B31</f>
        <v>24</v>
      </c>
      <c r="G33" s="22">
        <f>100*F33/B31</f>
        <v>0.0031675808656998505</v>
      </c>
      <c r="H33" s="37" t="s">
        <v>2</v>
      </c>
      <c r="I33" s="27" t="s">
        <v>40</v>
      </c>
      <c r="J33" s="20">
        <f>SUM(K33:L33)</f>
        <v>1166455</v>
      </c>
      <c r="K33" s="30">
        <v>563074</v>
      </c>
      <c r="L33" s="30">
        <v>603381</v>
      </c>
      <c r="M33" s="50">
        <f>100*K33/L33</f>
        <v>93.31980953990927</v>
      </c>
      <c r="N33" s="3">
        <f>J33-J31</f>
        <v>1827</v>
      </c>
      <c r="O33" s="22">
        <f>100*N33/J31</f>
        <v>0.15687412633046777</v>
      </c>
      <c r="P33" s="30">
        <v>365374</v>
      </c>
    </row>
    <row r="34" spans="1:16" ht="15" customHeight="1">
      <c r="A34" s="28" t="s">
        <v>52</v>
      </c>
      <c r="B34" s="20">
        <f>SUM(C34:D34)</f>
        <v>761800</v>
      </c>
      <c r="C34" s="30">
        <v>355700</v>
      </c>
      <c r="D34" s="30">
        <v>406100</v>
      </c>
      <c r="E34" s="50">
        <f>100*C34/D34</f>
        <v>87.58926372814578</v>
      </c>
      <c r="F34" s="3">
        <f>B34-B33</f>
        <v>4100</v>
      </c>
      <c r="G34" s="22">
        <f>100*F34/B33</f>
        <v>0.5411112577537284</v>
      </c>
      <c r="H34" s="37" t="s">
        <v>2</v>
      </c>
      <c r="I34" s="27" t="s">
        <v>41</v>
      </c>
      <c r="J34" s="20">
        <f>SUM(K34:L34)</f>
        <v>1168925</v>
      </c>
      <c r="K34" s="30">
        <v>563981</v>
      </c>
      <c r="L34" s="30">
        <v>604944</v>
      </c>
      <c r="M34" s="50">
        <f>100*K34/L34</f>
        <v>93.22862942685605</v>
      </c>
      <c r="N34" s="3">
        <f>J34-J33</f>
        <v>2470</v>
      </c>
      <c r="O34" s="22">
        <f>100*N34/J33</f>
        <v>0.21175270370481503</v>
      </c>
      <c r="P34" s="30">
        <v>370090</v>
      </c>
    </row>
    <row r="35" spans="1:16" ht="15" customHeight="1">
      <c r="A35" s="28" t="s">
        <v>53</v>
      </c>
      <c r="B35" s="20">
        <f>SUM(C35:D35)</f>
        <v>761600</v>
      </c>
      <c r="C35" s="30">
        <v>347700</v>
      </c>
      <c r="D35" s="30">
        <v>413900</v>
      </c>
      <c r="E35" s="50">
        <f>100*C35/D35</f>
        <v>84.00579850205364</v>
      </c>
      <c r="F35" s="3">
        <f>B35-B34</f>
        <v>-200</v>
      </c>
      <c r="G35" s="22">
        <f>100*F35/B34</f>
        <v>-0.026253609871357313</v>
      </c>
      <c r="H35" s="37" t="s">
        <v>2</v>
      </c>
      <c r="I35" s="32" t="s">
        <v>99</v>
      </c>
      <c r="J35" s="20">
        <f>SUM(K35:L35)</f>
        <v>1170912</v>
      </c>
      <c r="K35" s="30">
        <v>564827</v>
      </c>
      <c r="L35" s="30">
        <v>606085</v>
      </c>
      <c r="M35" s="50">
        <f>100*K35/L35</f>
        <v>93.19270399366425</v>
      </c>
      <c r="N35" s="3">
        <f>J35-J34</f>
        <v>1987</v>
      </c>
      <c r="O35" s="22">
        <f>100*N35/J34</f>
        <v>0.16998524285133776</v>
      </c>
      <c r="P35" s="30">
        <v>374294</v>
      </c>
    </row>
    <row r="36" spans="1:16" ht="15" customHeight="1">
      <c r="A36" s="28" t="s">
        <v>54</v>
      </c>
      <c r="B36" s="20">
        <f>SUM(C36:D36)</f>
        <v>743672</v>
      </c>
      <c r="C36" s="30">
        <v>333341</v>
      </c>
      <c r="D36" s="30">
        <v>410331</v>
      </c>
      <c r="E36" s="50">
        <f>100*C36/D36</f>
        <v>81.23709882996897</v>
      </c>
      <c r="F36" s="3">
        <f>B36-B35</f>
        <v>-17928</v>
      </c>
      <c r="G36" s="22">
        <f>100*F36/B35</f>
        <v>-2.3539915966386555</v>
      </c>
      <c r="H36" s="30">
        <v>169117</v>
      </c>
      <c r="I36" s="15" t="s">
        <v>34</v>
      </c>
      <c r="J36" s="20">
        <f>SUM(K36:L36)</f>
        <v>1173301</v>
      </c>
      <c r="K36" s="30">
        <v>566081</v>
      </c>
      <c r="L36" s="30">
        <v>607220</v>
      </c>
      <c r="M36" s="50">
        <f>100*K36/L36</f>
        <v>93.22502552616844</v>
      </c>
      <c r="N36" s="3">
        <f>J36-J35</f>
        <v>2389</v>
      </c>
      <c r="O36" s="22">
        <f>100*N36/J35</f>
        <v>0.20402899620125167</v>
      </c>
      <c r="P36" s="30">
        <v>378692</v>
      </c>
    </row>
    <row r="37" spans="1:16" ht="15" customHeight="1">
      <c r="A37" s="14" t="s">
        <v>55</v>
      </c>
      <c r="B37" s="20">
        <f>SUM(C37:D37)</f>
        <v>887510</v>
      </c>
      <c r="C37" s="30">
        <v>405264</v>
      </c>
      <c r="D37" s="30">
        <v>482246</v>
      </c>
      <c r="E37" s="50">
        <f>100*C37/D37</f>
        <v>84.03677791002931</v>
      </c>
      <c r="F37" s="3">
        <f>B37-B36</f>
        <v>143838</v>
      </c>
      <c r="G37" s="22">
        <f>100*F37/B36</f>
        <v>19.341591454297056</v>
      </c>
      <c r="H37" s="30">
        <v>186375</v>
      </c>
      <c r="I37" s="15" t="s">
        <v>100</v>
      </c>
      <c r="J37" s="20">
        <f>SUM(K37:L37)</f>
        <v>1180068</v>
      </c>
      <c r="K37" s="30">
        <v>570835</v>
      </c>
      <c r="L37" s="30">
        <v>609233</v>
      </c>
      <c r="M37" s="50">
        <f>100*K37/L37</f>
        <v>93.69732105778905</v>
      </c>
      <c r="N37" s="3">
        <f>J37-J36</f>
        <v>6767</v>
      </c>
      <c r="O37" s="22">
        <f>100*N37/J36</f>
        <v>0.5767488479085929</v>
      </c>
      <c r="P37" s="30">
        <v>390212</v>
      </c>
    </row>
    <row r="38" spans="1:16" ht="15" customHeight="1">
      <c r="A38" s="14"/>
      <c r="E38" s="31"/>
      <c r="F38" s="35"/>
      <c r="G38" s="22"/>
      <c r="I38" s="15"/>
      <c r="M38" s="31"/>
      <c r="N38" s="35"/>
      <c r="O38" s="36"/>
      <c r="P38" s="36"/>
    </row>
    <row r="39" spans="1:16" ht="15" customHeight="1">
      <c r="A39" s="28" t="s">
        <v>56</v>
      </c>
      <c r="B39" s="20">
        <f>SUM(C39:D39)</f>
        <v>877197</v>
      </c>
      <c r="C39" s="30">
        <v>407430</v>
      </c>
      <c r="D39" s="30">
        <v>469767</v>
      </c>
      <c r="E39" s="50">
        <f>100*C39/D39</f>
        <v>86.73023009279068</v>
      </c>
      <c r="F39" s="3">
        <f>B39-B37</f>
        <v>-10313</v>
      </c>
      <c r="G39" s="22">
        <f>100*F39/B37</f>
        <v>-1.162015075886469</v>
      </c>
      <c r="H39" s="37">
        <v>187181</v>
      </c>
      <c r="I39" s="27" t="s">
        <v>44</v>
      </c>
      <c r="J39" s="20">
        <f>SUM(K39:L39)</f>
        <v>1182523</v>
      </c>
      <c r="K39" s="30">
        <v>571912</v>
      </c>
      <c r="L39" s="30">
        <v>610611</v>
      </c>
      <c r="M39" s="50">
        <f>100*K39/L39</f>
        <v>93.66224977931941</v>
      </c>
      <c r="N39" s="3">
        <f>J39-J37</f>
        <v>2455</v>
      </c>
      <c r="O39" s="22">
        <f>100*N39/J37</f>
        <v>0.20803885877762976</v>
      </c>
      <c r="P39" s="30">
        <v>395740</v>
      </c>
    </row>
    <row r="40" spans="1:16" ht="15" customHeight="1">
      <c r="A40" s="28" t="s">
        <v>57</v>
      </c>
      <c r="B40" s="20">
        <f>SUM(C40:D40)</f>
        <v>927743</v>
      </c>
      <c r="C40" s="30">
        <v>443872</v>
      </c>
      <c r="D40" s="30">
        <v>483871</v>
      </c>
      <c r="E40" s="50">
        <f>100*C40/D40</f>
        <v>91.73354055109729</v>
      </c>
      <c r="F40" s="3">
        <f>B40-B39</f>
        <v>50546</v>
      </c>
      <c r="G40" s="22">
        <f>100*F40/B39</f>
        <v>5.762217609043351</v>
      </c>
      <c r="H40" s="37">
        <v>195257</v>
      </c>
      <c r="I40" s="27" t="s">
        <v>45</v>
      </c>
      <c r="J40" s="20">
        <f>SUM(K40:L40)</f>
        <v>1183239</v>
      </c>
      <c r="K40" s="30">
        <v>572143</v>
      </c>
      <c r="L40" s="30">
        <v>611096</v>
      </c>
      <c r="M40" s="50">
        <f aca="true" t="shared" si="0" ref="M40:M45">100*K40/L40</f>
        <v>93.62571510859178</v>
      </c>
      <c r="N40" s="3">
        <f>J40-J39</f>
        <v>716</v>
      </c>
      <c r="O40" s="22">
        <f>100*N40/J39</f>
        <v>0.06054850518763694</v>
      </c>
      <c r="P40" s="30">
        <v>400689</v>
      </c>
    </row>
    <row r="41" spans="1:16" ht="15" customHeight="1">
      <c r="A41" s="28" t="s">
        <v>58</v>
      </c>
      <c r="B41" s="20">
        <f>SUM(C41:D41)</f>
        <v>942000</v>
      </c>
      <c r="C41" s="30">
        <v>450800</v>
      </c>
      <c r="D41" s="30">
        <v>491200</v>
      </c>
      <c r="E41" s="50">
        <f>100*C41/D41</f>
        <v>91.77524429967427</v>
      </c>
      <c r="F41" s="3">
        <f>B41-B40</f>
        <v>14257</v>
      </c>
      <c r="G41" s="22">
        <f>100*F41/B40</f>
        <v>1.5367402394844263</v>
      </c>
      <c r="H41" s="37">
        <v>194824</v>
      </c>
      <c r="I41" s="27" t="s">
        <v>101</v>
      </c>
      <c r="J41" s="20">
        <f>SUM(K41:L41)</f>
        <v>1184032</v>
      </c>
      <c r="K41" s="30">
        <v>572786</v>
      </c>
      <c r="L41" s="30">
        <v>611246</v>
      </c>
      <c r="M41" s="50">
        <f t="shared" si="0"/>
        <v>93.70793428505054</v>
      </c>
      <c r="N41" s="3">
        <f>J41-J40</f>
        <v>793</v>
      </c>
      <c r="O41" s="22">
        <f>100*N41/J40</f>
        <v>0.06701942718250498</v>
      </c>
      <c r="P41" s="30">
        <v>405663</v>
      </c>
    </row>
    <row r="42" spans="1:16" ht="15" customHeight="1">
      <c r="A42" s="28" t="s">
        <v>59</v>
      </c>
      <c r="B42" s="20">
        <f>SUM(C42:D42)</f>
        <v>965100</v>
      </c>
      <c r="C42" s="30">
        <v>463700</v>
      </c>
      <c r="D42" s="30">
        <v>501400</v>
      </c>
      <c r="E42" s="50">
        <f>100*C42/D42</f>
        <v>92.48105305145593</v>
      </c>
      <c r="F42" s="3">
        <f>B42-B41</f>
        <v>23100</v>
      </c>
      <c r="G42" s="22">
        <f>100*F42/B41</f>
        <v>2.4522292993630574</v>
      </c>
      <c r="H42" s="30">
        <v>196218</v>
      </c>
      <c r="I42" s="27" t="s">
        <v>36</v>
      </c>
      <c r="J42" s="20">
        <f>SUM(K42:L42)</f>
        <v>1183881</v>
      </c>
      <c r="K42" s="30">
        <v>572688</v>
      </c>
      <c r="L42" s="30">
        <v>611193</v>
      </c>
      <c r="M42" s="50">
        <f t="shared" si="0"/>
        <v>93.70002601469585</v>
      </c>
      <c r="N42" s="3">
        <f>J42-J41</f>
        <v>-151</v>
      </c>
      <c r="O42" s="22">
        <f>100*N42/J41</f>
        <v>-0.012753033701791844</v>
      </c>
      <c r="P42" s="30">
        <v>410365</v>
      </c>
    </row>
    <row r="43" spans="1:16" ht="15" customHeight="1">
      <c r="A43" s="28" t="s">
        <v>60</v>
      </c>
      <c r="B43" s="20">
        <f>SUM(C43:D43)</f>
        <v>957279</v>
      </c>
      <c r="C43" s="30">
        <v>460859</v>
      </c>
      <c r="D43" s="30">
        <v>496420</v>
      </c>
      <c r="E43" s="50">
        <f>100*C43/D43</f>
        <v>92.83650940735667</v>
      </c>
      <c r="F43" s="3">
        <f>B43-B42</f>
        <v>-7821</v>
      </c>
      <c r="G43" s="22">
        <f>100*F43/B42</f>
        <v>-0.8103823437985701</v>
      </c>
      <c r="H43" s="30">
        <v>194652</v>
      </c>
      <c r="I43" s="15" t="s">
        <v>102</v>
      </c>
      <c r="J43" s="20">
        <f>SUM(K43:L43)</f>
        <v>1180977</v>
      </c>
      <c r="K43" s="30">
        <v>572244</v>
      </c>
      <c r="L43" s="30">
        <v>608733</v>
      </c>
      <c r="M43" s="50">
        <f t="shared" si="0"/>
        <v>94.00574636170538</v>
      </c>
      <c r="N43" s="3">
        <f>J43-J42</f>
        <v>-2904</v>
      </c>
      <c r="O43" s="22">
        <f>100*N43/J42</f>
        <v>-0.2452949240675372</v>
      </c>
      <c r="P43" s="30">
        <v>411341</v>
      </c>
    </row>
    <row r="44" spans="1:16" ht="15" customHeight="1">
      <c r="A44" s="14"/>
      <c r="E44" s="31"/>
      <c r="F44" s="35"/>
      <c r="G44" s="22"/>
      <c r="I44" s="15"/>
      <c r="M44" s="31"/>
      <c r="N44" s="35"/>
      <c r="O44" s="36"/>
      <c r="P44" s="36"/>
    </row>
    <row r="45" spans="1:16" ht="15" customHeight="1">
      <c r="A45" s="28" t="s">
        <v>61</v>
      </c>
      <c r="B45" s="20">
        <f>SUM(C45:D45)</f>
        <v>960100</v>
      </c>
      <c r="C45" s="30">
        <v>462200</v>
      </c>
      <c r="D45" s="30">
        <v>497900</v>
      </c>
      <c r="E45" s="50">
        <f>100*C45/D45</f>
        <v>92.82988551918056</v>
      </c>
      <c r="F45" s="3">
        <f>B45-B43</f>
        <v>2821</v>
      </c>
      <c r="G45" s="22">
        <f>100*F45/B43</f>
        <v>0.294689427011352</v>
      </c>
      <c r="H45" s="30">
        <v>195709</v>
      </c>
      <c r="I45" s="49" t="s">
        <v>111</v>
      </c>
      <c r="J45" s="56">
        <f>SUM(J58)</f>
        <v>1180525</v>
      </c>
      <c r="K45" s="56">
        <f>SUM(K58)</f>
        <v>571724</v>
      </c>
      <c r="L45" s="56">
        <f>SUM(L58)</f>
        <v>608801</v>
      </c>
      <c r="M45" s="57">
        <f t="shared" si="0"/>
        <v>93.9098326053998</v>
      </c>
      <c r="N45" s="58">
        <f>J45-J43</f>
        <v>-452</v>
      </c>
      <c r="O45" s="59">
        <f>100*N45/J43</f>
        <v>-0.038273395671549915</v>
      </c>
      <c r="P45" s="56">
        <f>SUM(P58)</f>
        <v>415339</v>
      </c>
    </row>
    <row r="46" spans="1:16" ht="15" customHeight="1">
      <c r="A46" s="14" t="s">
        <v>62</v>
      </c>
      <c r="B46" s="20">
        <f>SUM(C46:D46)</f>
        <v>959300</v>
      </c>
      <c r="C46" s="30">
        <v>461600</v>
      </c>
      <c r="D46" s="30">
        <v>497700</v>
      </c>
      <c r="E46" s="50">
        <f>100*C46/D46</f>
        <v>92.74663451878642</v>
      </c>
      <c r="F46" s="3">
        <f>B46-B45</f>
        <v>-800</v>
      </c>
      <c r="G46" s="22">
        <f>100*F46/B45</f>
        <v>-0.08332465368190814</v>
      </c>
      <c r="H46" s="30">
        <v>195490</v>
      </c>
      <c r="I46" s="27"/>
      <c r="J46" s="30"/>
      <c r="K46" s="30"/>
      <c r="L46" s="30"/>
      <c r="M46" s="33"/>
      <c r="N46" s="3"/>
      <c r="O46" s="34"/>
      <c r="P46" s="30"/>
    </row>
    <row r="47" spans="1:16" ht="15" customHeight="1">
      <c r="A47" s="28" t="s">
        <v>63</v>
      </c>
      <c r="B47" s="20">
        <f>SUM(C47:D47)</f>
        <v>958000</v>
      </c>
      <c r="C47" s="30">
        <v>461100</v>
      </c>
      <c r="D47" s="30">
        <v>496900</v>
      </c>
      <c r="E47" s="50">
        <f>100*C47/D47</f>
        <v>92.79533105252565</v>
      </c>
      <c r="F47" s="3">
        <f>B47-B46</f>
        <v>-1300</v>
      </c>
      <c r="G47" s="22">
        <f>100*F47/B46</f>
        <v>-0.13551548003752736</v>
      </c>
      <c r="H47" s="30">
        <v>196079</v>
      </c>
      <c r="I47" s="15" t="s">
        <v>30</v>
      </c>
      <c r="J47" s="20">
        <f>SUM(K47:L47)</f>
        <v>1181474</v>
      </c>
      <c r="K47" s="29">
        <v>572577</v>
      </c>
      <c r="L47" s="29">
        <v>608897</v>
      </c>
      <c r="M47" s="50">
        <f>100*K47/L47</f>
        <v>94.03511595557212</v>
      </c>
      <c r="N47" s="29">
        <v>162</v>
      </c>
      <c r="O47" s="4">
        <v>0.01</v>
      </c>
      <c r="P47" s="29">
        <v>412542</v>
      </c>
    </row>
    <row r="48" spans="1:16" ht="15" customHeight="1">
      <c r="A48" s="28" t="s">
        <v>64</v>
      </c>
      <c r="B48" s="20">
        <f>SUM(C48:D48)</f>
        <v>962400</v>
      </c>
      <c r="C48" s="30">
        <v>462700</v>
      </c>
      <c r="D48" s="30">
        <v>499700</v>
      </c>
      <c r="E48" s="50">
        <f>100*C48/D48</f>
        <v>92.59555733440064</v>
      </c>
      <c r="F48" s="3">
        <f>B48-B47</f>
        <v>4400</v>
      </c>
      <c r="G48" s="22">
        <f>100*F48/B47</f>
        <v>0.4592901878914405</v>
      </c>
      <c r="H48" s="30">
        <v>197301</v>
      </c>
      <c r="I48" s="27" t="s">
        <v>5</v>
      </c>
      <c r="J48" s="20">
        <f>SUM(K48:L48)</f>
        <v>1181503</v>
      </c>
      <c r="K48" s="29">
        <v>572538</v>
      </c>
      <c r="L48" s="29">
        <v>608965</v>
      </c>
      <c r="M48" s="50">
        <f>100*K48/L48</f>
        <v>94.01821122724623</v>
      </c>
      <c r="N48" s="3">
        <f>J48-J47</f>
        <v>29</v>
      </c>
      <c r="O48" s="22">
        <f>100*N48/J47</f>
        <v>0.0024545609975335893</v>
      </c>
      <c r="P48" s="29">
        <v>412675</v>
      </c>
    </row>
    <row r="49" spans="1:16" ht="15" customHeight="1">
      <c r="A49" s="14" t="s">
        <v>65</v>
      </c>
      <c r="B49" s="20">
        <f>SUM(C49:D49)</f>
        <v>966187</v>
      </c>
      <c r="C49" s="30">
        <v>463477</v>
      </c>
      <c r="D49" s="30">
        <v>502710</v>
      </c>
      <c r="E49" s="50">
        <f>100*C49/D49</f>
        <v>92.1956993097412</v>
      </c>
      <c r="F49" s="3">
        <f>B49-B48</f>
        <v>3787</v>
      </c>
      <c r="G49" s="22">
        <f>100*F49/B48</f>
        <v>0.3934954280964256</v>
      </c>
      <c r="H49" s="30">
        <v>198161</v>
      </c>
      <c r="I49" s="27" t="s">
        <v>31</v>
      </c>
      <c r="J49" s="20">
        <f>SUM(K49:L49)</f>
        <v>1181391</v>
      </c>
      <c r="K49" s="29">
        <v>572412</v>
      </c>
      <c r="L49" s="29">
        <v>608979</v>
      </c>
      <c r="M49" s="50">
        <f>100*K49/L49</f>
        <v>93.99535944589222</v>
      </c>
      <c r="N49" s="3">
        <f>J49-J48</f>
        <v>-112</v>
      </c>
      <c r="O49" s="22">
        <f>100*N49/J48</f>
        <v>-0.00947945117363223</v>
      </c>
      <c r="P49" s="29">
        <v>412739</v>
      </c>
    </row>
    <row r="50" spans="1:16" ht="15" customHeight="1">
      <c r="A50" s="14"/>
      <c r="E50" s="31"/>
      <c r="F50" s="35"/>
      <c r="G50" s="22"/>
      <c r="I50" s="27"/>
      <c r="M50" s="31"/>
      <c r="N50" s="35"/>
      <c r="O50" s="36"/>
      <c r="P50" s="36"/>
    </row>
    <row r="51" spans="1:16" ht="15" customHeight="1">
      <c r="A51" s="28" t="s">
        <v>66</v>
      </c>
      <c r="B51" s="20">
        <f>SUM(C51:D51)</f>
        <v>968531</v>
      </c>
      <c r="C51" s="30">
        <v>463670</v>
      </c>
      <c r="D51" s="30">
        <v>504861</v>
      </c>
      <c r="E51" s="50">
        <f>100*C51/D51</f>
        <v>91.84112062528102</v>
      </c>
      <c r="F51" s="3">
        <f>B51-B49</f>
        <v>2344</v>
      </c>
      <c r="G51" s="22">
        <f>100*F51/B49</f>
        <v>0.2426031399718688</v>
      </c>
      <c r="H51" s="30">
        <v>199927</v>
      </c>
      <c r="I51" s="27" t="s">
        <v>103</v>
      </c>
      <c r="J51" s="20">
        <f>SUM(K51:L51)</f>
        <v>1177964</v>
      </c>
      <c r="K51" s="30">
        <v>570189</v>
      </c>
      <c r="L51" s="30">
        <v>607775</v>
      </c>
      <c r="M51" s="50">
        <f>100*K51/L51</f>
        <v>93.81580354572004</v>
      </c>
      <c r="N51" s="3">
        <f>J51-J49</f>
        <v>-3427</v>
      </c>
      <c r="O51" s="22">
        <f>100*N51/J49</f>
        <v>-0.29008177648212996</v>
      </c>
      <c r="P51" s="30">
        <v>411322</v>
      </c>
    </row>
    <row r="52" spans="1:16" ht="15" customHeight="1">
      <c r="A52" s="28" t="s">
        <v>67</v>
      </c>
      <c r="B52" s="20">
        <f>SUM(C52:D52)</f>
        <v>971390</v>
      </c>
      <c r="C52" s="30">
        <v>463818</v>
      </c>
      <c r="D52" s="30">
        <v>507572</v>
      </c>
      <c r="E52" s="50">
        <f>100*C52/D52</f>
        <v>91.37974513960582</v>
      </c>
      <c r="F52" s="3">
        <f>B52-B51</f>
        <v>2859</v>
      </c>
      <c r="G52" s="22">
        <f>100*F52/B51</f>
        <v>0.29518931247425223</v>
      </c>
      <c r="H52" s="30">
        <v>199795</v>
      </c>
      <c r="I52" s="27" t="s">
        <v>7</v>
      </c>
      <c r="J52" s="20">
        <f>SUM(K52:L52)</f>
        <v>1180130</v>
      </c>
      <c r="K52" s="30">
        <v>571560</v>
      </c>
      <c r="L52" s="30">
        <v>608570</v>
      </c>
      <c r="M52" s="50">
        <f>100*K52/L52</f>
        <v>93.91853032518856</v>
      </c>
      <c r="N52" s="3">
        <f>J52-J51</f>
        <v>2166</v>
      </c>
      <c r="O52" s="22">
        <f>100*N52/J51</f>
        <v>0.18387658706038554</v>
      </c>
      <c r="P52" s="30">
        <v>413736</v>
      </c>
    </row>
    <row r="53" spans="1:16" ht="15" customHeight="1">
      <c r="A53" s="28" t="s">
        <v>68</v>
      </c>
      <c r="B53" s="20">
        <f>SUM(C53:D53)</f>
        <v>972808</v>
      </c>
      <c r="C53" s="30">
        <v>463779</v>
      </c>
      <c r="D53" s="30">
        <v>509029</v>
      </c>
      <c r="E53" s="50">
        <f>100*C53/D53</f>
        <v>91.11052611933701</v>
      </c>
      <c r="F53" s="3">
        <f>B53-B52</f>
        <v>1418</v>
      </c>
      <c r="G53" s="22">
        <f>100*F53/B52</f>
        <v>0.14597638435643767</v>
      </c>
      <c r="H53" s="30">
        <v>201747</v>
      </c>
      <c r="I53" s="15" t="s">
        <v>9</v>
      </c>
      <c r="J53" s="20">
        <f>SUM(K53:L53)</f>
        <v>1180551</v>
      </c>
      <c r="K53" s="30">
        <v>571801</v>
      </c>
      <c r="L53" s="30">
        <v>608750</v>
      </c>
      <c r="M53" s="50">
        <f>100*K53/L53</f>
        <v>93.93034907597536</v>
      </c>
      <c r="N53" s="3">
        <f>J53-J52</f>
        <v>421</v>
      </c>
      <c r="O53" s="22">
        <f>100*N53/J52</f>
        <v>0.035674035911297905</v>
      </c>
      <c r="P53" s="30">
        <v>414388</v>
      </c>
    </row>
    <row r="54" spans="1:16" ht="15" customHeight="1">
      <c r="A54" s="28" t="s">
        <v>69</v>
      </c>
      <c r="B54" s="20">
        <f>SUM(C54:D54)</f>
        <v>974420</v>
      </c>
      <c r="C54" s="30">
        <v>464363</v>
      </c>
      <c r="D54" s="30">
        <v>510057</v>
      </c>
      <c r="E54" s="50">
        <f>100*C54/D54</f>
        <v>91.04139341289307</v>
      </c>
      <c r="F54" s="3">
        <f>B54-B53</f>
        <v>1612</v>
      </c>
      <c r="G54" s="22">
        <f>100*F54/B53</f>
        <v>0.16570587412932458</v>
      </c>
      <c r="H54" s="30">
        <v>202454</v>
      </c>
      <c r="I54" s="27" t="s">
        <v>14</v>
      </c>
      <c r="J54" s="20">
        <f>SUM(K54:L54)</f>
        <v>1180260</v>
      </c>
      <c r="K54" s="30">
        <v>571598</v>
      </c>
      <c r="L54" s="30">
        <v>608662</v>
      </c>
      <c r="M54" s="50">
        <f>100*K54/L54</f>
        <v>93.91057762764885</v>
      </c>
      <c r="N54" s="3">
        <f>J54-J53</f>
        <v>-291</v>
      </c>
      <c r="O54" s="22">
        <f>100*N54/J53</f>
        <v>-0.02464950688280303</v>
      </c>
      <c r="P54" s="30">
        <v>414535</v>
      </c>
    </row>
    <row r="55" spans="1:16" ht="15" customHeight="1">
      <c r="A55" s="14" t="s">
        <v>70</v>
      </c>
      <c r="B55" s="20">
        <f>SUM(C55:D55)</f>
        <v>973418</v>
      </c>
      <c r="C55" s="30">
        <v>464889</v>
      </c>
      <c r="D55" s="30">
        <v>508529</v>
      </c>
      <c r="E55" s="50">
        <f>100*C55/D55</f>
        <v>91.41838518550564</v>
      </c>
      <c r="F55" s="3">
        <f>B55-B54</f>
        <v>-1002</v>
      </c>
      <c r="G55" s="22">
        <f>100*F55/B54</f>
        <v>-0.10283040167484248</v>
      </c>
      <c r="H55" s="30">
        <v>211265</v>
      </c>
      <c r="I55" s="27" t="s">
        <v>11</v>
      </c>
      <c r="J55" s="20">
        <f>SUM(K55:L55)</f>
        <v>1180290</v>
      </c>
      <c r="K55" s="30">
        <v>571592</v>
      </c>
      <c r="L55" s="30">
        <v>608698</v>
      </c>
      <c r="M55" s="50">
        <f>100*K55/L55</f>
        <v>93.90403779871134</v>
      </c>
      <c r="N55" s="3">
        <f>J55-J54</f>
        <v>30</v>
      </c>
      <c r="O55" s="22">
        <f>100*N55/J54</f>
        <v>0.002541812820903869</v>
      </c>
      <c r="P55" s="30">
        <v>414779</v>
      </c>
    </row>
    <row r="56" spans="1:16" ht="15" customHeight="1">
      <c r="A56" s="14"/>
      <c r="E56" s="31"/>
      <c r="F56" s="35"/>
      <c r="G56" s="22"/>
      <c r="I56" s="15"/>
      <c r="J56" s="1"/>
      <c r="K56" s="1"/>
      <c r="L56" s="1"/>
      <c r="M56" s="38"/>
      <c r="N56" s="38"/>
      <c r="O56" s="39"/>
      <c r="P56" s="39"/>
    </row>
    <row r="57" spans="1:16" ht="15" customHeight="1">
      <c r="A57" s="28" t="s">
        <v>71</v>
      </c>
      <c r="B57" s="20">
        <f>SUM(C57:D57)</f>
        <v>976048</v>
      </c>
      <c r="C57" s="30">
        <v>465944</v>
      </c>
      <c r="D57" s="30">
        <v>510104</v>
      </c>
      <c r="E57" s="50">
        <f>100*C57/D57</f>
        <v>91.34294183146966</v>
      </c>
      <c r="F57" s="3">
        <f>B57-B55</f>
        <v>2630</v>
      </c>
      <c r="G57" s="22">
        <f>100*F57/B55</f>
        <v>0.27018197732115085</v>
      </c>
      <c r="H57" s="30">
        <v>213411</v>
      </c>
      <c r="I57" s="27" t="s">
        <v>12</v>
      </c>
      <c r="J57" s="20">
        <f>SUM(K57:L57)</f>
        <v>1180598</v>
      </c>
      <c r="K57" s="30">
        <v>571751</v>
      </c>
      <c r="L57" s="30">
        <v>608847</v>
      </c>
      <c r="M57" s="50">
        <f>100*K57/L57</f>
        <v>93.907172080999</v>
      </c>
      <c r="N57" s="3">
        <f>J57-J55</f>
        <v>308</v>
      </c>
      <c r="O57" s="22">
        <f>100*N57/J55</f>
        <v>0.02609528166806463</v>
      </c>
      <c r="P57" s="30">
        <v>415137</v>
      </c>
    </row>
    <row r="58" spans="1:16" ht="15" customHeight="1">
      <c r="A58" s="28" t="s">
        <v>72</v>
      </c>
      <c r="B58" s="20">
        <f>SUM(C58:D58)</f>
        <v>975911</v>
      </c>
      <c r="C58" s="30">
        <v>465332</v>
      </c>
      <c r="D58" s="30">
        <v>510579</v>
      </c>
      <c r="E58" s="50">
        <f>100*C58/D58</f>
        <v>91.13810007853829</v>
      </c>
      <c r="F58" s="3">
        <f>B58-B57</f>
        <v>-137</v>
      </c>
      <c r="G58" s="22">
        <f>100*F58/B57</f>
        <v>-0.014036194941232398</v>
      </c>
      <c r="H58" s="30">
        <v>215824</v>
      </c>
      <c r="I58" s="27" t="s">
        <v>17</v>
      </c>
      <c r="J58" s="20">
        <f>SUM(K58:L58)</f>
        <v>1180525</v>
      </c>
      <c r="K58" s="1">
        <v>571724</v>
      </c>
      <c r="L58" s="1">
        <v>608801</v>
      </c>
      <c r="M58" s="50">
        <f>100*K58/L58</f>
        <v>93.9098326053998</v>
      </c>
      <c r="N58" s="3">
        <f>J58-J57</f>
        <v>-73</v>
      </c>
      <c r="O58" s="22">
        <f>100*N58/J57</f>
        <v>-0.006183307103688131</v>
      </c>
      <c r="P58" s="1">
        <v>415339</v>
      </c>
    </row>
    <row r="59" spans="1:16" ht="15" customHeight="1">
      <c r="A59" s="28" t="s">
        <v>73</v>
      </c>
      <c r="B59" s="20">
        <f>SUM(C59:D59)</f>
        <v>978059</v>
      </c>
      <c r="C59" s="30">
        <v>466263</v>
      </c>
      <c r="D59" s="30">
        <v>511796</v>
      </c>
      <c r="E59" s="50">
        <f>100*C59/D59</f>
        <v>91.1032911550696</v>
      </c>
      <c r="F59" s="3">
        <f>B59-B58</f>
        <v>2148</v>
      </c>
      <c r="G59" s="22">
        <f>100*F59/B58</f>
        <v>0.22010203799321865</v>
      </c>
      <c r="H59" s="30">
        <v>219942</v>
      </c>
      <c r="I59" s="27" t="s">
        <v>16</v>
      </c>
      <c r="J59" s="20">
        <f>SUM(K59:L59)</f>
        <v>1180998</v>
      </c>
      <c r="K59" s="1">
        <v>571978</v>
      </c>
      <c r="L59" s="1">
        <v>609020</v>
      </c>
      <c r="M59" s="50">
        <f>100*K59/L59</f>
        <v>93.91776953137828</v>
      </c>
      <c r="N59" s="3">
        <f>J59-J58</f>
        <v>473</v>
      </c>
      <c r="O59" s="22">
        <f>100*N59/J58</f>
        <v>0.040066919379089815</v>
      </c>
      <c r="P59" s="1">
        <v>415908</v>
      </c>
    </row>
    <row r="60" spans="1:16" ht="15" customHeight="1">
      <c r="A60" s="28" t="s">
        <v>74</v>
      </c>
      <c r="B60" s="20">
        <f>SUM(C60:D60)</f>
        <v>982278</v>
      </c>
      <c r="C60" s="30">
        <v>468264</v>
      </c>
      <c r="D60" s="30">
        <v>514014</v>
      </c>
      <c r="E60" s="50">
        <f>100*C60/D60</f>
        <v>91.09946421692794</v>
      </c>
      <c r="F60" s="3">
        <f>B60-B59</f>
        <v>4219</v>
      </c>
      <c r="G60" s="22">
        <f>100*F60/B59</f>
        <v>0.4313645700310513</v>
      </c>
      <c r="H60" s="30">
        <v>224085</v>
      </c>
      <c r="I60" s="27" t="s">
        <v>15</v>
      </c>
      <c r="J60" s="20">
        <f>SUM(K60:L60)</f>
        <v>1181067</v>
      </c>
      <c r="K60" s="1">
        <v>572017</v>
      </c>
      <c r="L60" s="1">
        <v>609050</v>
      </c>
      <c r="M60" s="50">
        <f>100*K60/L60</f>
        <v>93.91954683523521</v>
      </c>
      <c r="N60" s="3">
        <f>J60-J59</f>
        <v>69</v>
      </c>
      <c r="O60" s="22">
        <f>100*N60/J59</f>
        <v>0.005842516244735385</v>
      </c>
      <c r="P60" s="1">
        <v>416323</v>
      </c>
    </row>
    <row r="61" spans="1:16" ht="15" customHeight="1">
      <c r="A61" s="14" t="s">
        <v>75</v>
      </c>
      <c r="B61" s="20">
        <f>SUM(C61:D61)</f>
        <v>980499</v>
      </c>
      <c r="C61" s="30">
        <v>468518</v>
      </c>
      <c r="D61" s="30">
        <v>511981</v>
      </c>
      <c r="E61" s="50">
        <f>100*C61/D61</f>
        <v>91.51081778425372</v>
      </c>
      <c r="F61" s="3">
        <f>B61-B60</f>
        <v>-1779</v>
      </c>
      <c r="G61" s="22">
        <f>100*F61/B60</f>
        <v>-0.18110962477017709</v>
      </c>
      <c r="H61" s="30">
        <v>230451</v>
      </c>
      <c r="I61" s="27" t="s">
        <v>13</v>
      </c>
      <c r="J61" s="20">
        <f>SUM(K61:L61)</f>
        <v>1181001</v>
      </c>
      <c r="K61" s="1">
        <v>571957</v>
      </c>
      <c r="L61" s="1">
        <v>609044</v>
      </c>
      <c r="M61" s="50">
        <f>100*K61/L61</f>
        <v>93.91062057913715</v>
      </c>
      <c r="N61" s="3">
        <f>J61-J60</f>
        <v>-66</v>
      </c>
      <c r="O61" s="22">
        <f>100*N61/J60</f>
        <v>-0.005588167309729253</v>
      </c>
      <c r="P61" s="1">
        <v>416393</v>
      </c>
    </row>
    <row r="62" spans="1:16" ht="15" customHeight="1">
      <c r="A62" s="14"/>
      <c r="E62" s="31"/>
      <c r="F62" s="35"/>
      <c r="G62" s="22"/>
      <c r="I62" s="15"/>
      <c r="J62" s="1"/>
      <c r="K62" s="1"/>
      <c r="L62" s="1"/>
      <c r="M62" s="38"/>
      <c r="N62" s="38"/>
      <c r="O62" s="39"/>
      <c r="P62" s="39"/>
    </row>
    <row r="63" spans="1:16" ht="15" customHeight="1">
      <c r="A63" s="28" t="s">
        <v>110</v>
      </c>
      <c r="B63" s="51">
        <f>SUM(C63:D63)</f>
        <v>980230</v>
      </c>
      <c r="C63" s="30">
        <v>468814</v>
      </c>
      <c r="D63" s="30">
        <v>511416</v>
      </c>
      <c r="E63" s="50">
        <f>100*C63/D63</f>
        <v>91.66979523519014</v>
      </c>
      <c r="F63" s="52">
        <f>B63-B61</f>
        <v>-269</v>
      </c>
      <c r="G63" s="22">
        <f>100*F63/B61</f>
        <v>-0.02743501013259575</v>
      </c>
      <c r="H63" s="30">
        <v>235357</v>
      </c>
      <c r="I63" s="27" t="s">
        <v>5</v>
      </c>
      <c r="J63" s="51">
        <f>SUM(K63:L63)</f>
        <v>1180954</v>
      </c>
      <c r="K63" s="1">
        <v>571947</v>
      </c>
      <c r="L63" s="1">
        <v>609007</v>
      </c>
      <c r="M63" s="50">
        <f>100*K63/L63</f>
        <v>93.91468406767082</v>
      </c>
      <c r="N63" s="3">
        <f>J63-J61</f>
        <v>-47</v>
      </c>
      <c r="O63" s="22">
        <f>100*N63/J61</f>
        <v>-0.003979674869030594</v>
      </c>
      <c r="P63" s="1">
        <v>416548</v>
      </c>
    </row>
    <row r="64" spans="1:16" ht="15" customHeight="1">
      <c r="A64" s="28" t="s">
        <v>76</v>
      </c>
      <c r="B64" s="51">
        <f>SUM(C64:D64)</f>
        <v>982420</v>
      </c>
      <c r="C64" s="30">
        <v>470469</v>
      </c>
      <c r="D64" s="30">
        <v>511951</v>
      </c>
      <c r="E64" s="50">
        <f>100*C64/D64</f>
        <v>91.89727141855373</v>
      </c>
      <c r="F64" s="52">
        <f>B64-B63</f>
        <v>2190</v>
      </c>
      <c r="G64" s="22">
        <f>100*F64/B63</f>
        <v>0.22341695316405333</v>
      </c>
      <c r="H64" s="30">
        <v>240728</v>
      </c>
      <c r="I64" s="27" t="s">
        <v>6</v>
      </c>
      <c r="J64" s="51">
        <f>SUM(K64:L64)</f>
        <v>1180755</v>
      </c>
      <c r="K64" s="29">
        <v>571843</v>
      </c>
      <c r="L64" s="29">
        <v>608912</v>
      </c>
      <c r="M64" s="50">
        <f>100*K64/L64</f>
        <v>93.91225661507738</v>
      </c>
      <c r="N64" s="3">
        <f>J64-J63</f>
        <v>-199</v>
      </c>
      <c r="O64" s="22">
        <f>100*N64/J63</f>
        <v>-0.016850783349732504</v>
      </c>
      <c r="P64" s="29">
        <v>416542</v>
      </c>
    </row>
    <row r="65" spans="1:16" ht="15" customHeight="1">
      <c r="A65" s="48" t="s">
        <v>77</v>
      </c>
      <c r="B65" s="51">
        <f>SUM(C65:D65)</f>
        <v>983589</v>
      </c>
      <c r="C65" s="30">
        <v>471597</v>
      </c>
      <c r="D65" s="30">
        <v>511992</v>
      </c>
      <c r="E65" s="50">
        <f>100*C65/D65</f>
        <v>92.11022828481696</v>
      </c>
      <c r="F65" s="52">
        <f>B65-B64</f>
        <v>1169</v>
      </c>
      <c r="G65" s="22">
        <f>100*F65/B64</f>
        <v>0.11899187720119704</v>
      </c>
      <c r="H65" s="30">
        <v>246269</v>
      </c>
      <c r="I65" s="27" t="s">
        <v>104</v>
      </c>
      <c r="J65" s="51">
        <f>SUM(K65:L65)</f>
        <v>1177500</v>
      </c>
      <c r="K65" s="1">
        <v>569782</v>
      </c>
      <c r="L65" s="1">
        <v>607718</v>
      </c>
      <c r="M65" s="50">
        <f>100*K65/L65</f>
        <v>93.75763100648656</v>
      </c>
      <c r="N65" s="3">
        <f>J65-J64</f>
        <v>-3255</v>
      </c>
      <c r="O65" s="22">
        <f>100*N65/J64</f>
        <v>-0.27567107486311726</v>
      </c>
      <c r="P65" s="1">
        <v>415324</v>
      </c>
    </row>
    <row r="66" spans="1:16" ht="15" customHeight="1">
      <c r="A66" s="48" t="s">
        <v>78</v>
      </c>
      <c r="B66" s="51">
        <f>SUM(C66:D66)</f>
        <v>985147</v>
      </c>
      <c r="C66" s="30">
        <v>473918</v>
      </c>
      <c r="D66" s="30">
        <v>511229</v>
      </c>
      <c r="E66" s="50">
        <f>100*C66/D66</f>
        <v>92.70170510671343</v>
      </c>
      <c r="F66" s="52">
        <f>B66-B65</f>
        <v>1558</v>
      </c>
      <c r="G66" s="22">
        <f>100*F66/B65</f>
        <v>0.15839949409763632</v>
      </c>
      <c r="H66" s="30">
        <v>249896</v>
      </c>
      <c r="I66" s="40" t="s">
        <v>8</v>
      </c>
      <c r="J66" s="51">
        <f>SUM(K66:L66)</f>
        <v>1179554</v>
      </c>
      <c r="K66" s="1">
        <v>571006</v>
      </c>
      <c r="L66" s="1">
        <v>608548</v>
      </c>
      <c r="M66" s="50">
        <f>100*K66/L66</f>
        <v>93.83088926428154</v>
      </c>
      <c r="N66" s="3">
        <f>J66-J65</f>
        <v>2054</v>
      </c>
      <c r="O66" s="22">
        <f>100*N66/J65</f>
        <v>0.17443736730360934</v>
      </c>
      <c r="P66" s="2">
        <v>417846</v>
      </c>
    </row>
    <row r="67" spans="1:16" ht="15" customHeight="1">
      <c r="A67" s="47" t="s">
        <v>79</v>
      </c>
      <c r="B67" s="53">
        <f>SUM(C67:D67)</f>
        <v>1002420</v>
      </c>
      <c r="C67" s="5">
        <v>480380</v>
      </c>
      <c r="D67" s="5">
        <v>522040</v>
      </c>
      <c r="E67" s="7">
        <f>100*C67/D67</f>
        <v>92.01976860010727</v>
      </c>
      <c r="F67" s="54">
        <f>B67-B66</f>
        <v>17273</v>
      </c>
      <c r="G67" s="55">
        <f>100*F67/B66</f>
        <v>1.7533423945867976</v>
      </c>
      <c r="H67" s="5">
        <v>254543</v>
      </c>
      <c r="I67" s="41" t="s">
        <v>10</v>
      </c>
      <c r="J67" s="53">
        <f>SUM(K67:L67)</f>
        <v>1179686</v>
      </c>
      <c r="K67" s="6">
        <v>571030</v>
      </c>
      <c r="L67" s="6">
        <v>608656</v>
      </c>
      <c r="M67" s="7">
        <f>100*K67/L67</f>
        <v>93.81818301306485</v>
      </c>
      <c r="N67" s="54">
        <f>J67-J66</f>
        <v>132</v>
      </c>
      <c r="O67" s="55">
        <f>100*N67/J66</f>
        <v>0.011190670372021967</v>
      </c>
      <c r="P67" s="7">
        <v>418372</v>
      </c>
    </row>
    <row r="68" spans="1:9" ht="15" customHeight="1">
      <c r="A68" s="8" t="s">
        <v>107</v>
      </c>
      <c r="B68" s="42"/>
      <c r="C68" s="42"/>
      <c r="D68" s="42"/>
      <c r="E68" s="42"/>
      <c r="F68" s="43"/>
      <c r="G68" s="42"/>
      <c r="I68" s="44"/>
    </row>
    <row r="69" spans="1:16" ht="15" customHeight="1">
      <c r="A69" s="8" t="s">
        <v>105</v>
      </c>
      <c r="N69" s="30"/>
      <c r="O69" s="45"/>
      <c r="P69" s="45"/>
    </row>
    <row r="70" spans="1:16" ht="15" customHeight="1">
      <c r="A70" s="8" t="s">
        <v>106</v>
      </c>
      <c r="O70" s="45"/>
      <c r="P70" s="45"/>
    </row>
    <row r="71" spans="1:16" ht="15" customHeight="1">
      <c r="A71" s="46" t="s">
        <v>108</v>
      </c>
      <c r="O71" s="45"/>
      <c r="P71" s="45"/>
    </row>
    <row r="72" spans="1:16" ht="15" customHeight="1">
      <c r="A72" s="8" t="s">
        <v>32</v>
      </c>
      <c r="O72" s="45"/>
      <c r="P72" s="45"/>
    </row>
  </sheetData>
  <sheetProtection/>
  <mergeCells count="17">
    <mergeCell ref="K7:K8"/>
    <mergeCell ref="J7:J8"/>
    <mergeCell ref="I6:I8"/>
    <mergeCell ref="G7:G8"/>
    <mergeCell ref="C7:C8"/>
    <mergeCell ref="D7:D8"/>
    <mergeCell ref="F7:F8"/>
    <mergeCell ref="A2:P2"/>
    <mergeCell ref="M7:M8"/>
    <mergeCell ref="E7:E8"/>
    <mergeCell ref="A4:P4"/>
    <mergeCell ref="B6:G6"/>
    <mergeCell ref="J6:O6"/>
    <mergeCell ref="L7:L8"/>
    <mergeCell ref="N7:N8"/>
    <mergeCell ref="O7:O8"/>
    <mergeCell ref="B7:B8"/>
  </mergeCells>
  <printOptions horizontalCentered="1" verticalCentered="1"/>
  <pageMargins left="0.5118110236220472" right="0.31496062992125984" top="0.31496062992125984" bottom="0.11811023622047245" header="0.5118110236220472" footer="0.5118110236220472"/>
  <pageSetup fitToHeight="1" fitToWidth="1" horizontalDpi="300" verticalDpi="3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6"/>
  <sheetViews>
    <sheetView zoomScalePageLayoutView="0" workbookViewId="0" topLeftCell="A1">
      <selection activeCell="A1" sqref="A1"/>
    </sheetView>
  </sheetViews>
  <sheetFormatPr defaultColWidth="12.5" defaultRowHeight="15"/>
  <cols>
    <col min="1" max="2" width="2.5" style="0" customWidth="1"/>
    <col min="3" max="16" width="12.5" style="0" customWidth="1"/>
    <col min="17" max="17" width="13.69921875" style="0" customWidth="1"/>
    <col min="18" max="18" width="14.3984375" style="0" customWidth="1"/>
    <col min="19" max="19" width="15" style="0" customWidth="1"/>
    <col min="20" max="20" width="13.69921875" style="0" customWidth="1"/>
  </cols>
  <sheetData>
    <row r="2" spans="1:20" ht="17.25">
      <c r="A2" s="325" t="s">
        <v>192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ht="18" thickBot="1">
      <c r="A3" s="101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4.25">
      <c r="A4" s="328" t="s">
        <v>191</v>
      </c>
      <c r="B4" s="329"/>
      <c r="C4" s="330"/>
      <c r="D4" s="334" t="s">
        <v>190</v>
      </c>
      <c r="E4" s="336"/>
      <c r="F4" s="335"/>
      <c r="G4" s="334" t="s">
        <v>189</v>
      </c>
      <c r="H4" s="336"/>
      <c r="I4" s="335"/>
      <c r="J4" s="334" t="s">
        <v>188</v>
      </c>
      <c r="K4" s="335"/>
      <c r="L4" s="333" t="s">
        <v>187</v>
      </c>
      <c r="M4" s="333" t="s">
        <v>186</v>
      </c>
      <c r="N4" s="334" t="s">
        <v>185</v>
      </c>
      <c r="O4" s="335"/>
      <c r="P4" s="327" t="s">
        <v>184</v>
      </c>
      <c r="Q4" s="320" t="s">
        <v>183</v>
      </c>
      <c r="R4" s="320" t="s">
        <v>182</v>
      </c>
      <c r="S4" s="320" t="s">
        <v>181</v>
      </c>
      <c r="T4" s="321" t="s">
        <v>180</v>
      </c>
    </row>
    <row r="5" spans="1:20" ht="14.25">
      <c r="A5" s="331"/>
      <c r="B5" s="331"/>
      <c r="C5" s="332"/>
      <c r="D5" s="97" t="s">
        <v>179</v>
      </c>
      <c r="E5" s="97" t="s">
        <v>0</v>
      </c>
      <c r="F5" s="97" t="s">
        <v>1</v>
      </c>
      <c r="G5" s="97" t="s">
        <v>179</v>
      </c>
      <c r="H5" s="97" t="s">
        <v>0</v>
      </c>
      <c r="I5" s="97" t="s">
        <v>1</v>
      </c>
      <c r="J5" s="96" t="s">
        <v>178</v>
      </c>
      <c r="K5" s="96" t="s">
        <v>177</v>
      </c>
      <c r="L5" s="310"/>
      <c r="M5" s="310"/>
      <c r="N5" s="96" t="s">
        <v>176</v>
      </c>
      <c r="O5" s="96" t="s">
        <v>175</v>
      </c>
      <c r="P5" s="316"/>
      <c r="Q5" s="310"/>
      <c r="R5" s="310"/>
      <c r="S5" s="310"/>
      <c r="T5" s="322"/>
    </row>
    <row r="6" spans="1:20" ht="14.25">
      <c r="A6" s="95"/>
      <c r="B6" s="95"/>
      <c r="C6" s="94"/>
      <c r="D6" s="93" t="s">
        <v>171</v>
      </c>
      <c r="E6" s="93" t="s">
        <v>171</v>
      </c>
      <c r="F6" s="93" t="s">
        <v>171</v>
      </c>
      <c r="G6" s="93" t="s">
        <v>171</v>
      </c>
      <c r="H6" s="93" t="s">
        <v>171</v>
      </c>
      <c r="I6" s="93" t="s">
        <v>171</v>
      </c>
      <c r="J6" s="93" t="s">
        <v>171</v>
      </c>
      <c r="K6" s="93" t="s">
        <v>172</v>
      </c>
      <c r="L6" s="93" t="s">
        <v>174</v>
      </c>
      <c r="M6" s="93" t="s">
        <v>174</v>
      </c>
      <c r="N6" s="93" t="s">
        <v>174</v>
      </c>
      <c r="O6" s="93" t="s">
        <v>173</v>
      </c>
      <c r="P6" s="93" t="s">
        <v>172</v>
      </c>
      <c r="Q6" s="93" t="s">
        <v>171</v>
      </c>
      <c r="R6" s="93"/>
      <c r="S6" s="93" t="s">
        <v>171</v>
      </c>
      <c r="T6" s="93" t="s">
        <v>170</v>
      </c>
    </row>
    <row r="7" spans="1:20" ht="14.25">
      <c r="A7" s="323" t="s">
        <v>169</v>
      </c>
      <c r="B7" s="326"/>
      <c r="C7" s="324"/>
      <c r="D7" s="75">
        <f aca="true" t="shared" si="0" ref="D7:J7">SUM(D9:D10)</f>
        <v>1180977</v>
      </c>
      <c r="E7" s="75">
        <f t="shared" si="0"/>
        <v>572244</v>
      </c>
      <c r="F7" s="75">
        <f t="shared" si="0"/>
        <v>608733</v>
      </c>
      <c r="G7" s="75">
        <f t="shared" si="0"/>
        <v>1180525</v>
      </c>
      <c r="H7" s="75">
        <f t="shared" si="0"/>
        <v>571724</v>
      </c>
      <c r="I7" s="75">
        <f t="shared" si="0"/>
        <v>608801</v>
      </c>
      <c r="J7" s="75">
        <f t="shared" si="0"/>
        <v>-452</v>
      </c>
      <c r="K7" s="76">
        <f>100*J7/D7</f>
        <v>-0.038273395671549915</v>
      </c>
      <c r="L7" s="75">
        <f>SUM(L9:L10)</f>
        <v>411341</v>
      </c>
      <c r="M7" s="75">
        <f>SUM(M9:M10)</f>
        <v>415339</v>
      </c>
      <c r="N7" s="75">
        <f>SUM(N9:N10)</f>
        <v>3998</v>
      </c>
      <c r="O7" s="73">
        <f>100*N7/L7</f>
        <v>0.9719429864759409</v>
      </c>
      <c r="P7" s="73">
        <f>100*G7/G$7</f>
        <v>100</v>
      </c>
      <c r="Q7" s="73">
        <f>G7/M7</f>
        <v>2.8423167581180673</v>
      </c>
      <c r="R7" s="74">
        <f>100*H7/I7</f>
        <v>93.9098326053998</v>
      </c>
      <c r="S7" s="73">
        <f>G7/T7</f>
        <v>282.06325920120804</v>
      </c>
      <c r="T7" s="73">
        <f>SUM(T9:T10)</f>
        <v>4185.32</v>
      </c>
    </row>
    <row r="8" spans="1:20" ht="14.25">
      <c r="A8" s="89"/>
      <c r="B8" s="92"/>
      <c r="C8" s="90"/>
      <c r="D8" s="75"/>
      <c r="E8" s="75"/>
      <c r="F8" s="75"/>
      <c r="G8" s="75"/>
      <c r="H8" s="75"/>
      <c r="I8" s="75"/>
      <c r="J8" s="75"/>
      <c r="K8" s="76"/>
      <c r="L8" s="75"/>
      <c r="M8" s="75"/>
      <c r="N8" s="75"/>
      <c r="O8" s="73"/>
      <c r="P8" s="73"/>
      <c r="Q8" s="73"/>
      <c r="R8" s="73"/>
      <c r="S8" s="73"/>
      <c r="T8" s="73"/>
    </row>
    <row r="9" spans="1:20" ht="14.25">
      <c r="A9" s="323" t="s">
        <v>168</v>
      </c>
      <c r="B9" s="326"/>
      <c r="C9" s="324"/>
      <c r="D9" s="75">
        <f aca="true" t="shared" si="1" ref="D9:J9">SUM(D15:D22)</f>
        <v>817923</v>
      </c>
      <c r="E9" s="75">
        <f t="shared" si="1"/>
        <v>395361</v>
      </c>
      <c r="F9" s="75">
        <f t="shared" si="1"/>
        <v>422562</v>
      </c>
      <c r="G9" s="75">
        <f t="shared" si="1"/>
        <v>817063</v>
      </c>
      <c r="H9" s="75">
        <f t="shared" si="1"/>
        <v>394698</v>
      </c>
      <c r="I9" s="75">
        <f t="shared" si="1"/>
        <v>422365</v>
      </c>
      <c r="J9" s="75">
        <f t="shared" si="1"/>
        <v>-860</v>
      </c>
      <c r="K9" s="76">
        <f>100*J9/D9</f>
        <v>-0.10514437178071774</v>
      </c>
      <c r="L9" s="75">
        <f>SUM(L15:L22)</f>
        <v>294496</v>
      </c>
      <c r="M9" s="75">
        <f>SUM(M15:M22)</f>
        <v>297042</v>
      </c>
      <c r="N9" s="75">
        <f>SUM(N15:N22)</f>
        <v>2546</v>
      </c>
      <c r="O9" s="73">
        <f>100*N9/L9</f>
        <v>0.8645278713463002</v>
      </c>
      <c r="P9" s="73">
        <f>100*G9/G$7</f>
        <v>69.21183371804918</v>
      </c>
      <c r="Q9" s="73">
        <f>G9/M9</f>
        <v>2.750664889140256</v>
      </c>
      <c r="R9" s="74">
        <f>100*H9/I9</f>
        <v>93.44950457542647</v>
      </c>
      <c r="S9" s="73">
        <f>G9/T9</f>
        <v>455.88927822166676</v>
      </c>
      <c r="T9" s="73">
        <f>SUM(T15:T22)</f>
        <v>1792.24</v>
      </c>
    </row>
    <row r="10" spans="1:20" ht="14.25">
      <c r="A10" s="323" t="s">
        <v>167</v>
      </c>
      <c r="B10" s="326"/>
      <c r="C10" s="324"/>
      <c r="D10" s="75">
        <f aca="true" t="shared" si="2" ref="D10:J10">SUM(D24,D27,D33,D43,D50,D56,D64,D70)</f>
        <v>363054</v>
      </c>
      <c r="E10" s="75">
        <f t="shared" si="2"/>
        <v>176883</v>
      </c>
      <c r="F10" s="75">
        <f t="shared" si="2"/>
        <v>186171</v>
      </c>
      <c r="G10" s="75">
        <f t="shared" si="2"/>
        <v>363462</v>
      </c>
      <c r="H10" s="75">
        <f t="shared" si="2"/>
        <v>177026</v>
      </c>
      <c r="I10" s="75">
        <f t="shared" si="2"/>
        <v>186436</v>
      </c>
      <c r="J10" s="75">
        <f t="shared" si="2"/>
        <v>408</v>
      </c>
      <c r="K10" s="76">
        <f>100*J10/D10</f>
        <v>0.11237997653241666</v>
      </c>
      <c r="L10" s="75">
        <f>SUM(L24,L27,L33,L43,L50,L56,L64,L70)</f>
        <v>116845</v>
      </c>
      <c r="M10" s="75">
        <f>SUM(M24,M27,M33,M43,M50,M56,M64,M70)</f>
        <v>118297</v>
      </c>
      <c r="N10" s="75">
        <f>SUM(N24,N27,N33,N43,N50,N56,N64,N70)</f>
        <v>1452</v>
      </c>
      <c r="O10" s="73">
        <f>100*N10/L10</f>
        <v>1.24267191578587</v>
      </c>
      <c r="P10" s="73">
        <f>100*G10/G$7</f>
        <v>30.788166281950826</v>
      </c>
      <c r="Q10" s="73">
        <f>G10/M10</f>
        <v>3.0724532321191576</v>
      </c>
      <c r="R10" s="74">
        <f>100*H10/I10</f>
        <v>94.95269154026046</v>
      </c>
      <c r="S10" s="73">
        <f>G10/T10</f>
        <v>151.88042188309626</v>
      </c>
      <c r="T10" s="73">
        <f>SUM(T24,T27,T33,T43,T50,T56,T64,T70)</f>
        <v>2393.08</v>
      </c>
    </row>
    <row r="11" spans="1:20" ht="14.25">
      <c r="A11" s="92"/>
      <c r="B11" s="92"/>
      <c r="C11" s="90"/>
      <c r="D11" s="75"/>
      <c r="E11" s="75"/>
      <c r="F11" s="75"/>
      <c r="G11" s="75"/>
      <c r="H11" s="75"/>
      <c r="I11" s="75"/>
      <c r="J11" s="75"/>
      <c r="K11" s="76"/>
      <c r="L11" s="75"/>
      <c r="M11" s="75"/>
      <c r="N11" s="75"/>
      <c r="O11" s="73"/>
      <c r="P11" s="73"/>
      <c r="Q11" s="73"/>
      <c r="R11" s="73"/>
      <c r="S11" s="73"/>
      <c r="T11" s="73"/>
    </row>
    <row r="12" spans="1:20" ht="14.25">
      <c r="A12" s="323" t="s">
        <v>166</v>
      </c>
      <c r="B12" s="326"/>
      <c r="C12" s="324"/>
      <c r="D12" s="75">
        <f aca="true" t="shared" si="3" ref="D12:J12">SUM(D15,D17,D20,D22,D24,D27,D33,D43)</f>
        <v>941714</v>
      </c>
      <c r="E12" s="75">
        <f t="shared" si="3"/>
        <v>459054</v>
      </c>
      <c r="F12" s="75">
        <f t="shared" si="3"/>
        <v>482660</v>
      </c>
      <c r="G12" s="75">
        <f t="shared" si="3"/>
        <v>943716</v>
      </c>
      <c r="H12" s="75">
        <f t="shared" si="3"/>
        <v>459815</v>
      </c>
      <c r="I12" s="75">
        <f t="shared" si="3"/>
        <v>483901</v>
      </c>
      <c r="J12" s="75">
        <f t="shared" si="3"/>
        <v>2002</v>
      </c>
      <c r="K12" s="76">
        <f>100*J12/D12</f>
        <v>0.2125910839171978</v>
      </c>
      <c r="L12" s="75">
        <f>SUM(L15,L17,L20,L22,L24,L27,L33,L43)</f>
        <v>333378</v>
      </c>
      <c r="M12" s="75">
        <f>SUM(M15,M17,M20,M22,M24,M27,M33,M43)</f>
        <v>337099</v>
      </c>
      <c r="N12" s="75">
        <f>SUM(N15,N17,N20,N22,N24,N27,N33,N43)</f>
        <v>3721</v>
      </c>
      <c r="O12" s="73">
        <f>100*N12/L12</f>
        <v>1.1161504358415972</v>
      </c>
      <c r="P12" s="73">
        <f>100*G12/G$7</f>
        <v>79.94036551534275</v>
      </c>
      <c r="Q12" s="73">
        <f>G12/M12</f>
        <v>2.7995218022005406</v>
      </c>
      <c r="R12" s="74">
        <f>100*H12/I12</f>
        <v>95.02253560129034</v>
      </c>
      <c r="S12" s="73">
        <f>G12/T12</f>
        <v>427.4443905952052</v>
      </c>
      <c r="T12" s="73">
        <f>SUM(T15,T17,T20,T22,T24,T27,T33,T43)</f>
        <v>2207.81</v>
      </c>
    </row>
    <row r="13" spans="1:20" ht="14.25">
      <c r="A13" s="323" t="s">
        <v>165</v>
      </c>
      <c r="B13" s="326"/>
      <c r="C13" s="324"/>
      <c r="D13" s="75">
        <f aca="true" t="shared" si="4" ref="D13:J13">SUM(D16,D18,D19,D21,D50,D56,D64,D70)</f>
        <v>239263</v>
      </c>
      <c r="E13" s="75">
        <f t="shared" si="4"/>
        <v>113190</v>
      </c>
      <c r="F13" s="75">
        <f t="shared" si="4"/>
        <v>126073</v>
      </c>
      <c r="G13" s="75">
        <f t="shared" si="4"/>
        <v>236809</v>
      </c>
      <c r="H13" s="75">
        <f t="shared" si="4"/>
        <v>111909</v>
      </c>
      <c r="I13" s="75">
        <f t="shared" si="4"/>
        <v>124900</v>
      </c>
      <c r="J13" s="75">
        <f t="shared" si="4"/>
        <v>-2454</v>
      </c>
      <c r="K13" s="76">
        <f>100*J13/D13</f>
        <v>-1.0256495989768581</v>
      </c>
      <c r="L13" s="75">
        <f>SUM(L16,L18,L19,L21,L50,L56,L64,L70)</f>
        <v>77963</v>
      </c>
      <c r="M13" s="75">
        <f>SUM(M16,M18,M19,M21,M50,M56,M64,M70)</f>
        <v>78240</v>
      </c>
      <c r="N13" s="75">
        <f>SUM(N16,N18,N19,N21,N50,N56,N64,N70)</f>
        <v>277</v>
      </c>
      <c r="O13" s="73">
        <f>100*N13/L13</f>
        <v>0.3552967433269628</v>
      </c>
      <c r="P13" s="73">
        <f>100*G13/G$7</f>
        <v>20.05963448465725</v>
      </c>
      <c r="Q13" s="73">
        <f>G13/M13</f>
        <v>3.026699897750511</v>
      </c>
      <c r="R13" s="74">
        <f>100*H13/I13</f>
        <v>89.59887910328263</v>
      </c>
      <c r="S13" s="73">
        <f>G13/T13</f>
        <v>119.75110113223197</v>
      </c>
      <c r="T13" s="73">
        <f>SUM(T16,T18,T19,T21,T50,T56,T64,T70)</f>
        <v>1977.5099999999998</v>
      </c>
    </row>
    <row r="14" spans="1:20" ht="14.25">
      <c r="A14" s="91"/>
      <c r="B14" s="91"/>
      <c r="C14" s="90"/>
      <c r="D14" s="75"/>
      <c r="E14" s="75"/>
      <c r="F14" s="75"/>
      <c r="G14" s="75"/>
      <c r="H14" s="75"/>
      <c r="I14" s="75"/>
      <c r="J14" s="87"/>
      <c r="K14" s="76"/>
      <c r="L14" s="75"/>
      <c r="M14" s="75"/>
      <c r="N14" s="87"/>
      <c r="O14" s="73"/>
      <c r="P14" s="73"/>
      <c r="Q14" s="73"/>
      <c r="R14" s="73"/>
      <c r="S14" s="73"/>
      <c r="T14" s="73"/>
    </row>
    <row r="15" spans="1:20" ht="14.25">
      <c r="A15" s="77"/>
      <c r="B15" s="323" t="s">
        <v>164</v>
      </c>
      <c r="C15" s="324"/>
      <c r="D15" s="75">
        <f aca="true" t="shared" si="5" ref="D15:D22">SUM(E15:F15)</f>
        <v>456438</v>
      </c>
      <c r="E15" s="75">
        <v>222760</v>
      </c>
      <c r="F15" s="75">
        <v>233678</v>
      </c>
      <c r="G15" s="75">
        <f aca="true" t="shared" si="6" ref="G15:G22">SUM(H15:I15)</f>
        <v>456551</v>
      </c>
      <c r="H15" s="75">
        <v>222597</v>
      </c>
      <c r="I15" s="75">
        <v>233954</v>
      </c>
      <c r="J15" s="87">
        <f aca="true" t="shared" si="7" ref="J15:J22">G15-D15</f>
        <v>113</v>
      </c>
      <c r="K15" s="76">
        <f aca="true" t="shared" si="8" ref="K15:K22">100*J15/D15</f>
        <v>0.024756922079230914</v>
      </c>
      <c r="L15" s="75">
        <v>177686</v>
      </c>
      <c r="M15" s="75">
        <v>179101</v>
      </c>
      <c r="N15" s="87">
        <f aca="true" t="shared" si="9" ref="N15:N22">M15-L15</f>
        <v>1415</v>
      </c>
      <c r="O15" s="73">
        <f aca="true" t="shared" si="10" ref="O15:O22">100*N15/L15</f>
        <v>0.7963486149724796</v>
      </c>
      <c r="P15" s="73">
        <f aca="true" t="shared" si="11" ref="P15:P22">100*G15/G$7</f>
        <v>38.673556256750174</v>
      </c>
      <c r="Q15" s="73">
        <f aca="true" t="shared" si="12" ref="Q15:Q22">G15/M15</f>
        <v>2.549125912194795</v>
      </c>
      <c r="R15" s="74">
        <f aca="true" t="shared" si="13" ref="R15:R22">100*H15/I15</f>
        <v>95.14562691811211</v>
      </c>
      <c r="S15" s="73">
        <f aca="true" t="shared" si="14" ref="S15:S22">G15/T15</f>
        <v>976.0159907646921</v>
      </c>
      <c r="T15" s="73">
        <v>467.77</v>
      </c>
    </row>
    <row r="16" spans="1:20" ht="14.25">
      <c r="A16" s="77"/>
      <c r="B16" s="323" t="s">
        <v>163</v>
      </c>
      <c r="C16" s="324"/>
      <c r="D16" s="75">
        <f t="shared" si="5"/>
        <v>47351</v>
      </c>
      <c r="E16" s="75">
        <v>22558</v>
      </c>
      <c r="F16" s="75">
        <v>24793</v>
      </c>
      <c r="G16" s="75">
        <f t="shared" si="6"/>
        <v>47093</v>
      </c>
      <c r="H16" s="75">
        <v>22414</v>
      </c>
      <c r="I16" s="75">
        <v>24679</v>
      </c>
      <c r="J16" s="87">
        <f t="shared" si="7"/>
        <v>-258</v>
      </c>
      <c r="K16" s="76">
        <f t="shared" si="8"/>
        <v>-0.5448670566619501</v>
      </c>
      <c r="L16" s="75">
        <v>16248</v>
      </c>
      <c r="M16" s="75">
        <v>16372</v>
      </c>
      <c r="N16" s="87">
        <f t="shared" si="9"/>
        <v>124</v>
      </c>
      <c r="O16" s="73">
        <f t="shared" si="10"/>
        <v>0.7631708517971443</v>
      </c>
      <c r="P16" s="73">
        <f t="shared" si="11"/>
        <v>3.9891573664259545</v>
      </c>
      <c r="Q16" s="73">
        <f t="shared" si="12"/>
        <v>2.8764353774737357</v>
      </c>
      <c r="R16" s="74">
        <f t="shared" si="13"/>
        <v>90.82215648932291</v>
      </c>
      <c r="S16" s="73">
        <f t="shared" si="14"/>
        <v>327.05743454406553</v>
      </c>
      <c r="T16" s="73">
        <v>143.99</v>
      </c>
    </row>
    <row r="17" spans="1:20" ht="14.25">
      <c r="A17" s="77"/>
      <c r="B17" s="323" t="s">
        <v>162</v>
      </c>
      <c r="C17" s="324"/>
      <c r="D17" s="75">
        <f t="shared" si="5"/>
        <v>108622</v>
      </c>
      <c r="E17" s="75">
        <v>52624</v>
      </c>
      <c r="F17" s="75">
        <v>55998</v>
      </c>
      <c r="G17" s="75">
        <f t="shared" si="6"/>
        <v>108583</v>
      </c>
      <c r="H17" s="75">
        <v>52589</v>
      </c>
      <c r="I17" s="75">
        <v>55994</v>
      </c>
      <c r="J17" s="87">
        <f t="shared" si="7"/>
        <v>-39</v>
      </c>
      <c r="K17" s="76">
        <f t="shared" si="8"/>
        <v>-0.0359043287731767</v>
      </c>
      <c r="L17" s="75">
        <v>34306</v>
      </c>
      <c r="M17" s="75">
        <v>34616</v>
      </c>
      <c r="N17" s="87">
        <f t="shared" si="9"/>
        <v>310</v>
      </c>
      <c r="O17" s="73">
        <f t="shared" si="10"/>
        <v>0.9036320177228473</v>
      </c>
      <c r="P17" s="73">
        <f t="shared" si="11"/>
        <v>9.19785688570763</v>
      </c>
      <c r="Q17" s="73">
        <f t="shared" si="12"/>
        <v>3.136786457129651</v>
      </c>
      <c r="R17" s="74">
        <f t="shared" si="13"/>
        <v>93.91899132049862</v>
      </c>
      <c r="S17" s="73">
        <f t="shared" si="14"/>
        <v>292.57403066310997</v>
      </c>
      <c r="T17" s="73">
        <v>371.13</v>
      </c>
    </row>
    <row r="18" spans="1:20" ht="14.25">
      <c r="A18" s="77"/>
      <c r="B18" s="323" t="s">
        <v>161</v>
      </c>
      <c r="C18" s="324"/>
      <c r="D18" s="75">
        <f t="shared" si="5"/>
        <v>26381</v>
      </c>
      <c r="E18" s="75">
        <v>12486</v>
      </c>
      <c r="F18" s="75">
        <v>13895</v>
      </c>
      <c r="G18" s="75">
        <f t="shared" si="6"/>
        <v>25959</v>
      </c>
      <c r="H18" s="75">
        <v>12276</v>
      </c>
      <c r="I18" s="75">
        <v>13683</v>
      </c>
      <c r="J18" s="87">
        <f t="shared" si="7"/>
        <v>-422</v>
      </c>
      <c r="K18" s="76">
        <f t="shared" si="8"/>
        <v>-1.5996361017398886</v>
      </c>
      <c r="L18" s="75">
        <v>8985</v>
      </c>
      <c r="M18" s="75">
        <v>8961</v>
      </c>
      <c r="N18" s="87">
        <f t="shared" si="9"/>
        <v>-24</v>
      </c>
      <c r="O18" s="73">
        <f t="shared" si="10"/>
        <v>-0.2671118530884808</v>
      </c>
      <c r="P18" s="73">
        <f t="shared" si="11"/>
        <v>2.198936913661295</v>
      </c>
      <c r="Q18" s="73">
        <f t="shared" si="12"/>
        <v>2.8968865082022095</v>
      </c>
      <c r="R18" s="74">
        <f t="shared" si="13"/>
        <v>89.71716728787547</v>
      </c>
      <c r="S18" s="73">
        <f t="shared" si="14"/>
        <v>96.62038932519447</v>
      </c>
      <c r="T18" s="73">
        <v>268.67</v>
      </c>
    </row>
    <row r="19" spans="1:20" ht="14.25">
      <c r="A19" s="77"/>
      <c r="B19" s="323" t="s">
        <v>160</v>
      </c>
      <c r="C19" s="324"/>
      <c r="D19" s="75">
        <f t="shared" si="5"/>
        <v>19852</v>
      </c>
      <c r="E19" s="75">
        <v>9201</v>
      </c>
      <c r="F19" s="75">
        <v>10651</v>
      </c>
      <c r="G19" s="75">
        <f t="shared" si="6"/>
        <v>19497</v>
      </c>
      <c r="H19" s="75">
        <v>9045</v>
      </c>
      <c r="I19" s="75">
        <v>10452</v>
      </c>
      <c r="J19" s="87">
        <f t="shared" si="7"/>
        <v>-355</v>
      </c>
      <c r="K19" s="76">
        <f t="shared" si="8"/>
        <v>-1.7882329236348982</v>
      </c>
      <c r="L19" s="75">
        <v>6769</v>
      </c>
      <c r="M19" s="75">
        <v>6769</v>
      </c>
      <c r="N19" s="87">
        <f t="shared" si="9"/>
        <v>0</v>
      </c>
      <c r="O19" s="73">
        <f t="shared" si="10"/>
        <v>0</v>
      </c>
      <c r="P19" s="73">
        <f t="shared" si="11"/>
        <v>1.6515533343215942</v>
      </c>
      <c r="Q19" s="73">
        <f t="shared" si="12"/>
        <v>2.880336829664648</v>
      </c>
      <c r="R19" s="74">
        <f t="shared" si="13"/>
        <v>86.53846153846153</v>
      </c>
      <c r="S19" s="73">
        <f t="shared" si="14"/>
        <v>78.87454994134067</v>
      </c>
      <c r="T19" s="73">
        <v>247.19</v>
      </c>
    </row>
    <row r="20" spans="1:20" ht="14.25">
      <c r="A20" s="77"/>
      <c r="B20" s="323" t="s">
        <v>159</v>
      </c>
      <c r="C20" s="324"/>
      <c r="D20" s="75">
        <f t="shared" si="5"/>
        <v>68368</v>
      </c>
      <c r="E20" s="75">
        <v>31762</v>
      </c>
      <c r="F20" s="75">
        <v>36606</v>
      </c>
      <c r="G20" s="75">
        <f t="shared" si="6"/>
        <v>68075</v>
      </c>
      <c r="H20" s="75">
        <v>31642</v>
      </c>
      <c r="I20" s="75">
        <v>36433</v>
      </c>
      <c r="J20" s="87">
        <f t="shared" si="7"/>
        <v>-293</v>
      </c>
      <c r="K20" s="76">
        <f t="shared" si="8"/>
        <v>-0.4285630704423122</v>
      </c>
      <c r="L20" s="75">
        <v>22603</v>
      </c>
      <c r="M20" s="75">
        <v>22725</v>
      </c>
      <c r="N20" s="87">
        <f t="shared" si="9"/>
        <v>122</v>
      </c>
      <c r="O20" s="73">
        <f t="shared" si="10"/>
        <v>0.5397513604388798</v>
      </c>
      <c r="P20" s="73">
        <f t="shared" si="11"/>
        <v>5.766502191821435</v>
      </c>
      <c r="Q20" s="73">
        <f t="shared" si="12"/>
        <v>2.9955995599559957</v>
      </c>
      <c r="R20" s="74">
        <f t="shared" si="13"/>
        <v>86.8498339417561</v>
      </c>
      <c r="S20" s="73">
        <f t="shared" si="14"/>
        <v>449.0435356200528</v>
      </c>
      <c r="T20" s="73">
        <v>151.6</v>
      </c>
    </row>
    <row r="21" spans="1:20" ht="14.25">
      <c r="A21" s="77"/>
      <c r="B21" s="323" t="s">
        <v>158</v>
      </c>
      <c r="C21" s="324"/>
      <c r="D21" s="75">
        <f t="shared" si="5"/>
        <v>25541</v>
      </c>
      <c r="E21" s="75">
        <v>12115</v>
      </c>
      <c r="F21" s="75">
        <v>13426</v>
      </c>
      <c r="G21" s="75">
        <f t="shared" si="6"/>
        <v>25389</v>
      </c>
      <c r="H21" s="75">
        <v>12024</v>
      </c>
      <c r="I21" s="75">
        <v>13365</v>
      </c>
      <c r="J21" s="87">
        <f t="shared" si="7"/>
        <v>-152</v>
      </c>
      <c r="K21" s="76">
        <f t="shared" si="8"/>
        <v>-0.5951215692416115</v>
      </c>
      <c r="L21" s="75">
        <v>7973</v>
      </c>
      <c r="M21" s="75">
        <v>8052</v>
      </c>
      <c r="N21" s="87">
        <f t="shared" si="9"/>
        <v>79</v>
      </c>
      <c r="O21" s="73">
        <f t="shared" si="10"/>
        <v>0.9908440988335633</v>
      </c>
      <c r="P21" s="73">
        <f t="shared" si="11"/>
        <v>2.1506533110268737</v>
      </c>
      <c r="Q21" s="73">
        <f t="shared" si="12"/>
        <v>3.153129657228018</v>
      </c>
      <c r="R21" s="74">
        <f t="shared" si="13"/>
        <v>89.96632996632997</v>
      </c>
      <c r="S21" s="73">
        <f t="shared" si="14"/>
        <v>309.7730600292826</v>
      </c>
      <c r="T21" s="73">
        <v>81.96</v>
      </c>
    </row>
    <row r="22" spans="1:20" ht="14.25">
      <c r="A22" s="77"/>
      <c r="B22" s="323" t="s">
        <v>157</v>
      </c>
      <c r="C22" s="324"/>
      <c r="D22" s="75">
        <f t="shared" si="5"/>
        <v>65370</v>
      </c>
      <c r="E22" s="75">
        <v>31855</v>
      </c>
      <c r="F22" s="75">
        <v>33515</v>
      </c>
      <c r="G22" s="75">
        <f t="shared" si="6"/>
        <v>65916</v>
      </c>
      <c r="H22" s="75">
        <v>32111</v>
      </c>
      <c r="I22" s="75">
        <v>33805</v>
      </c>
      <c r="J22" s="87">
        <f t="shared" si="7"/>
        <v>546</v>
      </c>
      <c r="K22" s="76">
        <f t="shared" si="8"/>
        <v>0.8352455254703993</v>
      </c>
      <c r="L22" s="75">
        <v>19926</v>
      </c>
      <c r="M22" s="75">
        <v>20446</v>
      </c>
      <c r="N22" s="87">
        <f t="shared" si="9"/>
        <v>520</v>
      </c>
      <c r="O22" s="73">
        <f t="shared" si="10"/>
        <v>2.6096557261868916</v>
      </c>
      <c r="P22" s="73">
        <f t="shared" si="11"/>
        <v>5.583617458334215</v>
      </c>
      <c r="Q22" s="73">
        <f t="shared" si="12"/>
        <v>3.2239068766506898</v>
      </c>
      <c r="R22" s="74">
        <f t="shared" si="13"/>
        <v>94.98890696642509</v>
      </c>
      <c r="S22" s="73">
        <f t="shared" si="14"/>
        <v>1099.8831970632405</v>
      </c>
      <c r="T22" s="73">
        <v>59.93</v>
      </c>
    </row>
    <row r="23" spans="1:20" ht="14.25">
      <c r="A23" s="77"/>
      <c r="B23" s="89"/>
      <c r="C23" s="88"/>
      <c r="D23" s="75"/>
      <c r="E23" s="75"/>
      <c r="F23" s="75"/>
      <c r="G23" s="75"/>
      <c r="H23" s="75"/>
      <c r="I23" s="75"/>
      <c r="J23" s="87"/>
      <c r="K23" s="76"/>
      <c r="L23" s="75"/>
      <c r="M23" s="75"/>
      <c r="N23" s="87"/>
      <c r="O23" s="73"/>
      <c r="P23" s="73"/>
      <c r="Q23" s="73"/>
      <c r="R23" s="73"/>
      <c r="S23" s="73"/>
      <c r="T23" s="73"/>
    </row>
    <row r="24" spans="1:20" ht="14.25">
      <c r="A24" s="77"/>
      <c r="B24" s="323" t="s">
        <v>156</v>
      </c>
      <c r="C24" s="324"/>
      <c r="D24" s="75">
        <f aca="true" t="shared" si="15" ref="D24:J24">SUM(D25)</f>
        <v>10195</v>
      </c>
      <c r="E24" s="75">
        <f t="shared" si="15"/>
        <v>4644</v>
      </c>
      <c r="F24" s="75">
        <f t="shared" si="15"/>
        <v>5551</v>
      </c>
      <c r="G24" s="75">
        <f t="shared" si="15"/>
        <v>10068</v>
      </c>
      <c r="H24" s="75">
        <f t="shared" si="15"/>
        <v>4594</v>
      </c>
      <c r="I24" s="75">
        <f t="shared" si="15"/>
        <v>5474</v>
      </c>
      <c r="J24" s="75">
        <f t="shared" si="15"/>
        <v>-127</v>
      </c>
      <c r="K24" s="76">
        <f>100*J24/D24</f>
        <v>-1.245708680725846</v>
      </c>
      <c r="L24" s="75">
        <f>SUM(L25)</f>
        <v>3661</v>
      </c>
      <c r="M24" s="75">
        <f>SUM(M25)</f>
        <v>3650</v>
      </c>
      <c r="N24" s="75">
        <f>SUM(N25)</f>
        <v>-11</v>
      </c>
      <c r="O24" s="73">
        <f>100*N24/L24</f>
        <v>-0.3004643540016389</v>
      </c>
      <c r="P24" s="73">
        <f>100*G24/G$7</f>
        <v>0.8528408970585121</v>
      </c>
      <c r="Q24" s="73">
        <f>G24/M24</f>
        <v>2.7583561643835615</v>
      </c>
      <c r="R24" s="74">
        <f>100*H24/I24</f>
        <v>83.92400438436245</v>
      </c>
      <c r="S24" s="73">
        <f>G24/T24</f>
        <v>65.21147742729453</v>
      </c>
      <c r="T24" s="73">
        <f>SUM(T25)</f>
        <v>154.39</v>
      </c>
    </row>
    <row r="25" spans="1:20" ht="14.25">
      <c r="A25" s="62"/>
      <c r="B25" s="83"/>
      <c r="C25" s="82" t="s">
        <v>155</v>
      </c>
      <c r="D25" s="80">
        <f>SUM(E25:F25)</f>
        <v>10195</v>
      </c>
      <c r="E25" s="86">
        <v>4644</v>
      </c>
      <c r="F25" s="86">
        <v>5551</v>
      </c>
      <c r="G25" s="80">
        <f>SUM(H25:I25)</f>
        <v>10068</v>
      </c>
      <c r="H25" s="86">
        <v>4594</v>
      </c>
      <c r="I25" s="86">
        <v>5474</v>
      </c>
      <c r="J25" s="79">
        <f>G25-D25</f>
        <v>-127</v>
      </c>
      <c r="K25" s="81">
        <f>100*J25/D25</f>
        <v>-1.245708680725846</v>
      </c>
      <c r="L25" s="86">
        <v>3661</v>
      </c>
      <c r="M25" s="86">
        <v>3650</v>
      </c>
      <c r="N25" s="79">
        <f>M25-L25</f>
        <v>-11</v>
      </c>
      <c r="O25" s="78">
        <f>100*N25/L25</f>
        <v>-0.3004643540016389</v>
      </c>
      <c r="P25" s="78">
        <f>100*G25/G$7</f>
        <v>0.8528408970585121</v>
      </c>
      <c r="Q25" s="78">
        <f>G25/M25</f>
        <v>2.7583561643835615</v>
      </c>
      <c r="R25" s="85">
        <f>100*H25/I25</f>
        <v>83.92400438436245</v>
      </c>
      <c r="S25" s="78">
        <f>G25/T25</f>
        <v>65.21147742729453</v>
      </c>
      <c r="T25" s="84">
        <v>154.39</v>
      </c>
    </row>
    <row r="26" spans="1:20" ht="14.25">
      <c r="A26" s="62"/>
      <c r="B26" s="83"/>
      <c r="C26" s="82"/>
      <c r="D26" s="80"/>
      <c r="E26" s="80"/>
      <c r="F26" s="80"/>
      <c r="G26" s="80"/>
      <c r="H26" s="80"/>
      <c r="I26" s="80"/>
      <c r="J26" s="79"/>
      <c r="K26" s="81"/>
      <c r="L26" s="80"/>
      <c r="M26" s="80"/>
      <c r="N26" s="79"/>
      <c r="O26" s="78"/>
      <c r="P26" s="78"/>
      <c r="Q26" s="78"/>
      <c r="R26" s="78"/>
      <c r="S26" s="78"/>
      <c r="T26" s="78"/>
    </row>
    <row r="27" spans="1:20" ht="14.25">
      <c r="A27" s="77"/>
      <c r="B27" s="323" t="s">
        <v>154</v>
      </c>
      <c r="C27" s="324"/>
      <c r="D27" s="75">
        <f aca="true" t="shared" si="16" ref="D27:J27">SUM(D28:D31)</f>
        <v>49999</v>
      </c>
      <c r="E27" s="75">
        <f t="shared" si="16"/>
        <v>24640</v>
      </c>
      <c r="F27" s="75">
        <f t="shared" si="16"/>
        <v>25359</v>
      </c>
      <c r="G27" s="75">
        <f t="shared" si="16"/>
        <v>50782</v>
      </c>
      <c r="H27" s="75">
        <f t="shared" si="16"/>
        <v>25041</v>
      </c>
      <c r="I27" s="75">
        <f t="shared" si="16"/>
        <v>25741</v>
      </c>
      <c r="J27" s="75">
        <f t="shared" si="16"/>
        <v>783</v>
      </c>
      <c r="K27" s="76">
        <f>100*J27/D27</f>
        <v>1.5660313206264125</v>
      </c>
      <c r="L27" s="75">
        <f>SUM(L28:L31)</f>
        <v>14623</v>
      </c>
      <c r="M27" s="75">
        <f>SUM(M28:M31)</f>
        <v>15105</v>
      </c>
      <c r="N27" s="75">
        <f>SUM(N28:N31)</f>
        <v>482</v>
      </c>
      <c r="O27" s="73">
        <f>100*N27/L27</f>
        <v>3.296177255009232</v>
      </c>
      <c r="P27" s="73">
        <f>100*G27/G$7</f>
        <v>4.301645454352936</v>
      </c>
      <c r="Q27" s="73">
        <f>G27/M27</f>
        <v>3.3619331347236017</v>
      </c>
      <c r="R27" s="74">
        <f>100*H27/I27</f>
        <v>97.28060292917912</v>
      </c>
      <c r="S27" s="73">
        <f>G27/T27</f>
        <v>514.9781969374303</v>
      </c>
      <c r="T27" s="73">
        <f>SUM(T28:T31)</f>
        <v>98.61</v>
      </c>
    </row>
    <row r="28" spans="1:20" ht="14.25">
      <c r="A28" s="62"/>
      <c r="B28" s="83"/>
      <c r="C28" s="82" t="s">
        <v>153</v>
      </c>
      <c r="D28" s="80">
        <f>SUM(E28:F28)</f>
        <v>15426</v>
      </c>
      <c r="E28" s="86">
        <v>7442</v>
      </c>
      <c r="F28" s="86">
        <v>7984</v>
      </c>
      <c r="G28" s="80">
        <f>SUM(H28:I28)</f>
        <v>15709</v>
      </c>
      <c r="H28" s="86">
        <v>7589</v>
      </c>
      <c r="I28" s="86">
        <v>8120</v>
      </c>
      <c r="J28" s="79">
        <f>G28-D28</f>
        <v>283</v>
      </c>
      <c r="K28" s="81">
        <f>100*J28/D28</f>
        <v>1.834565020095942</v>
      </c>
      <c r="L28" s="86">
        <v>4487</v>
      </c>
      <c r="M28" s="86">
        <v>4641</v>
      </c>
      <c r="N28" s="79">
        <f>M28-L28</f>
        <v>154</v>
      </c>
      <c r="O28" s="78">
        <f>100*N28/L28</f>
        <v>3.43213728549142</v>
      </c>
      <c r="P28" s="78">
        <f>100*G28/G$7</f>
        <v>1.3306791469896868</v>
      </c>
      <c r="Q28" s="78">
        <f>G28/M28</f>
        <v>3.3848308554190907</v>
      </c>
      <c r="R28" s="85">
        <f>100*H28/I28</f>
        <v>93.46059113300493</v>
      </c>
      <c r="S28" s="78">
        <f>G28/T28</f>
        <v>1157.6271186440679</v>
      </c>
      <c r="T28" s="84">
        <v>13.57</v>
      </c>
    </row>
    <row r="29" spans="1:20" ht="14.25">
      <c r="A29" s="62"/>
      <c r="B29" s="83"/>
      <c r="C29" s="82" t="s">
        <v>152</v>
      </c>
      <c r="D29" s="80">
        <f>SUM(E29:F29)</f>
        <v>15308</v>
      </c>
      <c r="E29" s="86">
        <v>7435</v>
      </c>
      <c r="F29" s="86">
        <v>7873</v>
      </c>
      <c r="G29" s="80">
        <f>SUM(H29:I29)</f>
        <v>15404</v>
      </c>
      <c r="H29" s="86">
        <v>7498</v>
      </c>
      <c r="I29" s="86">
        <v>7906</v>
      </c>
      <c r="J29" s="79">
        <f>G29-D29</f>
        <v>96</v>
      </c>
      <c r="K29" s="81">
        <f>100*J29/D29</f>
        <v>0.6271230729030572</v>
      </c>
      <c r="L29" s="86">
        <v>4461</v>
      </c>
      <c r="M29" s="86">
        <v>4583</v>
      </c>
      <c r="N29" s="79">
        <f>M29-L29</f>
        <v>122</v>
      </c>
      <c r="O29" s="78">
        <f>100*N29/L29</f>
        <v>2.7348128222371666</v>
      </c>
      <c r="P29" s="78">
        <f>100*G29/G$7</f>
        <v>1.3048431841765316</v>
      </c>
      <c r="Q29" s="78">
        <f>G29/M29</f>
        <v>3.361117172157975</v>
      </c>
      <c r="R29" s="85">
        <f>100*H29/I29</f>
        <v>94.83936250948646</v>
      </c>
      <c r="S29" s="78">
        <f>G29/T29</f>
        <v>1171.406844106464</v>
      </c>
      <c r="T29" s="84">
        <v>13.15</v>
      </c>
    </row>
    <row r="30" spans="1:20" ht="14.25">
      <c r="A30" s="62"/>
      <c r="B30" s="83"/>
      <c r="C30" s="82" t="s">
        <v>151</v>
      </c>
      <c r="D30" s="80">
        <f>SUM(E30:F30)</f>
        <v>14343</v>
      </c>
      <c r="E30" s="86">
        <v>7406</v>
      </c>
      <c r="F30" s="86">
        <v>6937</v>
      </c>
      <c r="G30" s="80">
        <f>SUM(H30:I30)</f>
        <v>14568</v>
      </c>
      <c r="H30" s="86">
        <v>7504</v>
      </c>
      <c r="I30" s="86">
        <v>7064</v>
      </c>
      <c r="J30" s="79">
        <f>G30-D30</f>
        <v>225</v>
      </c>
      <c r="K30" s="81">
        <f>100*J30/D30</f>
        <v>1.568709475005229</v>
      </c>
      <c r="L30" s="86">
        <v>4434</v>
      </c>
      <c r="M30" s="86">
        <v>4552</v>
      </c>
      <c r="N30" s="79">
        <f>M30-L30</f>
        <v>118</v>
      </c>
      <c r="O30" s="78">
        <f>100*N30/L30</f>
        <v>2.661253946774921</v>
      </c>
      <c r="P30" s="78">
        <f>100*G30/G$7</f>
        <v>1.2340272336460474</v>
      </c>
      <c r="Q30" s="78">
        <f>G30/M30</f>
        <v>3.2003514938488578</v>
      </c>
      <c r="R30" s="85">
        <f>100*H30/I30</f>
        <v>106.22876557191393</v>
      </c>
      <c r="S30" s="78">
        <f>G30/T30</f>
        <v>254.99737440924207</v>
      </c>
      <c r="T30" s="84">
        <v>57.13</v>
      </c>
    </row>
    <row r="31" spans="1:20" ht="14.25">
      <c r="A31" s="62"/>
      <c r="B31" s="83"/>
      <c r="C31" s="82" t="s">
        <v>150</v>
      </c>
      <c r="D31" s="80">
        <f>SUM(E31:F31)</f>
        <v>4922</v>
      </c>
      <c r="E31" s="86">
        <v>2357</v>
      </c>
      <c r="F31" s="86">
        <v>2565</v>
      </c>
      <c r="G31" s="80">
        <f>SUM(H31:I31)</f>
        <v>5101</v>
      </c>
      <c r="H31" s="86">
        <v>2450</v>
      </c>
      <c r="I31" s="86">
        <v>2651</v>
      </c>
      <c r="J31" s="79">
        <f>G31-D31</f>
        <v>179</v>
      </c>
      <c r="K31" s="81">
        <f>100*J31/D31</f>
        <v>3.636733035351483</v>
      </c>
      <c r="L31" s="86">
        <v>1241</v>
      </c>
      <c r="M31" s="86">
        <v>1329</v>
      </c>
      <c r="N31" s="79">
        <f>M31-L31</f>
        <v>88</v>
      </c>
      <c r="O31" s="78">
        <f>100*N31/L31</f>
        <v>7.091055600322321</v>
      </c>
      <c r="P31" s="78">
        <f>100*G31/G$7</f>
        <v>0.43209588954067046</v>
      </c>
      <c r="Q31" s="78">
        <f>G31/M31</f>
        <v>3.838224228743416</v>
      </c>
      <c r="R31" s="85">
        <f>100*H31/I31</f>
        <v>92.41795548849491</v>
      </c>
      <c r="S31" s="78">
        <f>G31/T31</f>
        <v>345.5962059620596</v>
      </c>
      <c r="T31" s="84">
        <v>14.76</v>
      </c>
    </row>
    <row r="32" spans="1:20" ht="14.25">
      <c r="A32" s="62"/>
      <c r="B32" s="83"/>
      <c r="C32" s="82"/>
      <c r="D32" s="80"/>
      <c r="E32" s="80"/>
      <c r="F32" s="80"/>
      <c r="G32" s="80"/>
      <c r="H32" s="80"/>
      <c r="I32" s="80"/>
      <c r="J32" s="79"/>
      <c r="K32" s="81"/>
      <c r="L32" s="80"/>
      <c r="M32" s="80"/>
      <c r="N32" s="79"/>
      <c r="O32" s="78"/>
      <c r="P32" s="78"/>
      <c r="Q32" s="78"/>
      <c r="R32" s="78"/>
      <c r="S32" s="78"/>
      <c r="T32" s="78"/>
    </row>
    <row r="33" spans="1:20" ht="14.25">
      <c r="A33" s="77"/>
      <c r="B33" s="323" t="s">
        <v>149</v>
      </c>
      <c r="C33" s="324"/>
      <c r="D33" s="75">
        <f aca="true" t="shared" si="17" ref="D33:J33">SUM(D34:D41)</f>
        <v>87188</v>
      </c>
      <c r="E33" s="75">
        <f t="shared" si="17"/>
        <v>44547</v>
      </c>
      <c r="F33" s="75">
        <f t="shared" si="17"/>
        <v>42641</v>
      </c>
      <c r="G33" s="75">
        <f t="shared" si="17"/>
        <v>87696</v>
      </c>
      <c r="H33" s="75">
        <f t="shared" si="17"/>
        <v>44748</v>
      </c>
      <c r="I33" s="75">
        <f t="shared" si="17"/>
        <v>42948</v>
      </c>
      <c r="J33" s="75">
        <f t="shared" si="17"/>
        <v>508</v>
      </c>
      <c r="K33" s="76">
        <f aca="true" t="shared" si="18" ref="K33:K41">100*J33/D33</f>
        <v>0.5826489883928981</v>
      </c>
      <c r="L33" s="75">
        <f>SUM(L34:L41)</f>
        <v>31495</v>
      </c>
      <c r="M33" s="75">
        <f>SUM(M34:M41)</f>
        <v>31959</v>
      </c>
      <c r="N33" s="75">
        <f>SUM(N34:N41)</f>
        <v>464</v>
      </c>
      <c r="O33" s="73">
        <f aca="true" t="shared" si="19" ref="O33:O41">100*N33/L33</f>
        <v>1.4732497221781236</v>
      </c>
      <c r="P33" s="73">
        <f aca="true" t="shared" si="20" ref="P33:P41">100*G33/G$7</f>
        <v>7.4285593274178865</v>
      </c>
      <c r="Q33" s="73">
        <f aca="true" t="shared" si="21" ref="Q33:Q41">G33/M33</f>
        <v>2.744015770205576</v>
      </c>
      <c r="R33" s="74">
        <f aca="true" t="shared" si="22" ref="R33:R41">100*H33/I33</f>
        <v>104.19111483654652</v>
      </c>
      <c r="S33" s="73">
        <f aca="true" t="shared" si="23" ref="S33:S41">G33/T33</f>
        <v>123.72460496613996</v>
      </c>
      <c r="T33" s="73">
        <f>SUM(T34:T41)</f>
        <v>708.8</v>
      </c>
    </row>
    <row r="34" spans="1:20" ht="14.25">
      <c r="A34" s="62"/>
      <c r="B34" s="83"/>
      <c r="C34" s="82" t="s">
        <v>148</v>
      </c>
      <c r="D34" s="80">
        <f aca="true" t="shared" si="24" ref="D34:D41">SUM(E34:F34)</f>
        <v>12454</v>
      </c>
      <c r="E34" s="86">
        <v>5957</v>
      </c>
      <c r="F34" s="86">
        <v>6497</v>
      </c>
      <c r="G34" s="80">
        <f aca="true" t="shared" si="25" ref="G34:G41">SUM(H34:I34)</f>
        <v>12660</v>
      </c>
      <c r="H34" s="86">
        <v>6065</v>
      </c>
      <c r="I34" s="86">
        <v>6595</v>
      </c>
      <c r="J34" s="79">
        <f aca="true" t="shared" si="26" ref="J34:J41">G34-D34</f>
        <v>206</v>
      </c>
      <c r="K34" s="81">
        <f t="shared" si="18"/>
        <v>1.6540870403083348</v>
      </c>
      <c r="L34" s="86">
        <v>3737</v>
      </c>
      <c r="M34" s="86">
        <v>3873</v>
      </c>
      <c r="N34" s="79">
        <f aca="true" t="shared" si="27" ref="N34:N41">M34-L34</f>
        <v>136</v>
      </c>
      <c r="O34" s="78">
        <f t="shared" si="19"/>
        <v>3.6392828472036394</v>
      </c>
      <c r="P34" s="78">
        <f t="shared" si="20"/>
        <v>1.0724042269329324</v>
      </c>
      <c r="Q34" s="78">
        <f t="shared" si="21"/>
        <v>3.268783888458559</v>
      </c>
      <c r="R34" s="85">
        <f t="shared" si="22"/>
        <v>91.96360879454132</v>
      </c>
      <c r="S34" s="78">
        <f t="shared" si="23"/>
        <v>1388.1578947368423</v>
      </c>
      <c r="T34" s="84">
        <v>9.12</v>
      </c>
    </row>
    <row r="35" spans="1:20" ht="14.25">
      <c r="A35" s="62"/>
      <c r="B35" s="83"/>
      <c r="C35" s="82" t="s">
        <v>147</v>
      </c>
      <c r="D35" s="80">
        <f t="shared" si="24"/>
        <v>21477</v>
      </c>
      <c r="E35" s="86">
        <v>10526</v>
      </c>
      <c r="F35" s="86">
        <v>10951</v>
      </c>
      <c r="G35" s="80">
        <f t="shared" si="25"/>
        <v>21614</v>
      </c>
      <c r="H35" s="86">
        <v>10596</v>
      </c>
      <c r="I35" s="86">
        <v>11018</v>
      </c>
      <c r="J35" s="79">
        <f t="shared" si="26"/>
        <v>137</v>
      </c>
      <c r="K35" s="81">
        <f t="shared" si="18"/>
        <v>0.6378916980956372</v>
      </c>
      <c r="L35" s="86">
        <v>6282</v>
      </c>
      <c r="M35" s="86">
        <v>6440</v>
      </c>
      <c r="N35" s="79">
        <f t="shared" si="27"/>
        <v>158</v>
      </c>
      <c r="O35" s="78">
        <f t="shared" si="19"/>
        <v>2.5151225724291626</v>
      </c>
      <c r="P35" s="78">
        <f t="shared" si="20"/>
        <v>1.8308803286673303</v>
      </c>
      <c r="Q35" s="78">
        <f t="shared" si="21"/>
        <v>3.3562111801242236</v>
      </c>
      <c r="R35" s="85">
        <f t="shared" si="22"/>
        <v>96.16990379379197</v>
      </c>
      <c r="S35" s="78">
        <f t="shared" si="23"/>
        <v>606.4534231200897</v>
      </c>
      <c r="T35" s="84">
        <v>35.64</v>
      </c>
    </row>
    <row r="36" spans="1:20" ht="14.25">
      <c r="A36" s="62"/>
      <c r="B36" s="83"/>
      <c r="C36" s="82" t="s">
        <v>146</v>
      </c>
      <c r="D36" s="80">
        <f t="shared" si="24"/>
        <v>45581</v>
      </c>
      <c r="E36" s="86">
        <v>24388</v>
      </c>
      <c r="F36" s="86">
        <v>21193</v>
      </c>
      <c r="G36" s="80">
        <f t="shared" si="25"/>
        <v>45831</v>
      </c>
      <c r="H36" s="86">
        <v>24450</v>
      </c>
      <c r="I36" s="86">
        <v>21381</v>
      </c>
      <c r="J36" s="79">
        <f t="shared" si="26"/>
        <v>250</v>
      </c>
      <c r="K36" s="81">
        <f t="shared" si="18"/>
        <v>0.5484741449288081</v>
      </c>
      <c r="L36" s="86">
        <v>19217</v>
      </c>
      <c r="M36" s="86">
        <v>19391</v>
      </c>
      <c r="N36" s="79">
        <f t="shared" si="27"/>
        <v>174</v>
      </c>
      <c r="O36" s="78">
        <f t="shared" si="19"/>
        <v>0.9054483009835042</v>
      </c>
      <c r="P36" s="78">
        <f t="shared" si="20"/>
        <v>3.88225577603185</v>
      </c>
      <c r="Q36" s="78">
        <f t="shared" si="21"/>
        <v>2.3635191583724406</v>
      </c>
      <c r="R36" s="85">
        <f t="shared" si="22"/>
        <v>114.35386558159114</v>
      </c>
      <c r="S36" s="78">
        <f t="shared" si="23"/>
        <v>3379.867256637168</v>
      </c>
      <c r="T36" s="84">
        <v>13.56</v>
      </c>
    </row>
    <row r="37" spans="1:20" ht="14.25">
      <c r="A37" s="62"/>
      <c r="B37" s="83"/>
      <c r="C37" s="82" t="s">
        <v>145</v>
      </c>
      <c r="D37" s="80">
        <f t="shared" si="24"/>
        <v>1205</v>
      </c>
      <c r="E37" s="86">
        <v>572</v>
      </c>
      <c r="F37" s="86">
        <v>633</v>
      </c>
      <c r="G37" s="80">
        <f t="shared" si="25"/>
        <v>1180</v>
      </c>
      <c r="H37" s="86">
        <v>563</v>
      </c>
      <c r="I37" s="86">
        <v>617</v>
      </c>
      <c r="J37" s="79">
        <f t="shared" si="26"/>
        <v>-25</v>
      </c>
      <c r="K37" s="81">
        <f t="shared" si="18"/>
        <v>-2.074688796680498</v>
      </c>
      <c r="L37" s="86">
        <v>338</v>
      </c>
      <c r="M37" s="86">
        <v>338</v>
      </c>
      <c r="N37" s="79">
        <f t="shared" si="27"/>
        <v>0</v>
      </c>
      <c r="O37" s="78">
        <f t="shared" si="19"/>
        <v>0</v>
      </c>
      <c r="P37" s="78">
        <f t="shared" si="20"/>
        <v>0.09995552826073145</v>
      </c>
      <c r="Q37" s="78">
        <f t="shared" si="21"/>
        <v>3.4911242603550297</v>
      </c>
      <c r="R37" s="85">
        <f t="shared" si="22"/>
        <v>91.24797406807131</v>
      </c>
      <c r="S37" s="78">
        <f t="shared" si="23"/>
        <v>15.855952700886858</v>
      </c>
      <c r="T37" s="84">
        <v>74.42</v>
      </c>
    </row>
    <row r="38" spans="1:20" ht="14.25">
      <c r="A38" s="62"/>
      <c r="B38" s="83"/>
      <c r="C38" s="82" t="s">
        <v>144</v>
      </c>
      <c r="D38" s="80">
        <f t="shared" si="24"/>
        <v>1400</v>
      </c>
      <c r="E38" s="86">
        <v>663</v>
      </c>
      <c r="F38" s="86">
        <v>737</v>
      </c>
      <c r="G38" s="80">
        <f t="shared" si="25"/>
        <v>1373</v>
      </c>
      <c r="H38" s="86">
        <v>649</v>
      </c>
      <c r="I38" s="86">
        <v>724</v>
      </c>
      <c r="J38" s="79">
        <f t="shared" si="26"/>
        <v>-27</v>
      </c>
      <c r="K38" s="81">
        <f t="shared" si="18"/>
        <v>-1.9285714285714286</v>
      </c>
      <c r="L38" s="86">
        <v>433</v>
      </c>
      <c r="M38" s="86">
        <v>425</v>
      </c>
      <c r="N38" s="79">
        <f t="shared" si="27"/>
        <v>-8</v>
      </c>
      <c r="O38" s="78">
        <f t="shared" si="19"/>
        <v>-1.8475750577367205</v>
      </c>
      <c r="P38" s="78">
        <f t="shared" si="20"/>
        <v>0.11630418669659685</v>
      </c>
      <c r="Q38" s="78">
        <f t="shared" si="21"/>
        <v>3.2305882352941175</v>
      </c>
      <c r="R38" s="85">
        <f t="shared" si="22"/>
        <v>89.64088397790056</v>
      </c>
      <c r="S38" s="78">
        <f t="shared" si="23"/>
        <v>9.60878997830499</v>
      </c>
      <c r="T38" s="84">
        <v>142.89</v>
      </c>
    </row>
    <row r="39" spans="1:20" ht="14.25">
      <c r="A39" s="62"/>
      <c r="B39" s="83"/>
      <c r="C39" s="82" t="s">
        <v>143</v>
      </c>
      <c r="D39" s="80">
        <f t="shared" si="24"/>
        <v>3154</v>
      </c>
      <c r="E39" s="86">
        <v>1479</v>
      </c>
      <c r="F39" s="86">
        <v>1675</v>
      </c>
      <c r="G39" s="80">
        <f t="shared" si="25"/>
        <v>3143</v>
      </c>
      <c r="H39" s="86">
        <v>1471</v>
      </c>
      <c r="I39" s="86">
        <v>1672</v>
      </c>
      <c r="J39" s="79">
        <f t="shared" si="26"/>
        <v>-11</v>
      </c>
      <c r="K39" s="81">
        <f t="shared" si="18"/>
        <v>-0.34876347495244137</v>
      </c>
      <c r="L39" s="86">
        <v>831</v>
      </c>
      <c r="M39" s="86">
        <v>838</v>
      </c>
      <c r="N39" s="79">
        <f t="shared" si="27"/>
        <v>7</v>
      </c>
      <c r="O39" s="78">
        <f t="shared" si="19"/>
        <v>0.8423586040914561</v>
      </c>
      <c r="P39" s="78">
        <f t="shared" si="20"/>
        <v>0.266237479087694</v>
      </c>
      <c r="Q39" s="78">
        <f t="shared" si="21"/>
        <v>3.7505966587112174</v>
      </c>
      <c r="R39" s="85">
        <f t="shared" si="22"/>
        <v>87.97846889952153</v>
      </c>
      <c r="S39" s="78">
        <f t="shared" si="23"/>
        <v>42.387053270397836</v>
      </c>
      <c r="T39" s="84">
        <v>74.15</v>
      </c>
    </row>
    <row r="40" spans="1:20" ht="14.25">
      <c r="A40" s="62"/>
      <c r="B40" s="83"/>
      <c r="C40" s="82" t="s">
        <v>142</v>
      </c>
      <c r="D40" s="80">
        <f t="shared" si="24"/>
        <v>731</v>
      </c>
      <c r="E40" s="86">
        <v>355</v>
      </c>
      <c r="F40" s="86">
        <v>376</v>
      </c>
      <c r="G40" s="80">
        <f t="shared" si="25"/>
        <v>720</v>
      </c>
      <c r="H40" s="86">
        <v>348</v>
      </c>
      <c r="I40" s="86">
        <v>372</v>
      </c>
      <c r="J40" s="79">
        <f t="shared" si="26"/>
        <v>-11</v>
      </c>
      <c r="K40" s="81">
        <f t="shared" si="18"/>
        <v>-1.5047879616963065</v>
      </c>
      <c r="L40" s="86">
        <v>252</v>
      </c>
      <c r="M40" s="86">
        <v>253</v>
      </c>
      <c r="N40" s="79">
        <f t="shared" si="27"/>
        <v>1</v>
      </c>
      <c r="O40" s="78">
        <f t="shared" si="19"/>
        <v>0.3968253968253968</v>
      </c>
      <c r="P40" s="78">
        <f t="shared" si="20"/>
        <v>0.060989813854005634</v>
      </c>
      <c r="Q40" s="78">
        <f t="shared" si="21"/>
        <v>2.8458498023715415</v>
      </c>
      <c r="R40" s="85">
        <f t="shared" si="22"/>
        <v>93.54838709677419</v>
      </c>
      <c r="S40" s="78">
        <f t="shared" si="23"/>
        <v>5.2356020942408374</v>
      </c>
      <c r="T40" s="84">
        <v>137.52</v>
      </c>
    </row>
    <row r="41" spans="1:20" ht="14.25">
      <c r="A41" s="62"/>
      <c r="B41" s="83"/>
      <c r="C41" s="82" t="s">
        <v>141</v>
      </c>
      <c r="D41" s="80">
        <f t="shared" si="24"/>
        <v>1186</v>
      </c>
      <c r="E41" s="86">
        <v>607</v>
      </c>
      <c r="F41" s="86">
        <v>579</v>
      </c>
      <c r="G41" s="80">
        <f t="shared" si="25"/>
        <v>1175</v>
      </c>
      <c r="H41" s="86">
        <v>606</v>
      </c>
      <c r="I41" s="86">
        <v>569</v>
      </c>
      <c r="J41" s="79">
        <f t="shared" si="26"/>
        <v>-11</v>
      </c>
      <c r="K41" s="81">
        <f t="shared" si="18"/>
        <v>-0.927487352445194</v>
      </c>
      <c r="L41" s="86">
        <v>405</v>
      </c>
      <c r="M41" s="86">
        <v>401</v>
      </c>
      <c r="N41" s="79">
        <f t="shared" si="27"/>
        <v>-4</v>
      </c>
      <c r="O41" s="78">
        <f t="shared" si="19"/>
        <v>-0.9876543209876543</v>
      </c>
      <c r="P41" s="78">
        <f t="shared" si="20"/>
        <v>0.0995319878867453</v>
      </c>
      <c r="Q41" s="78">
        <f t="shared" si="21"/>
        <v>2.9301745635910224</v>
      </c>
      <c r="R41" s="85">
        <f t="shared" si="22"/>
        <v>106.50263620386643</v>
      </c>
      <c r="S41" s="78">
        <f t="shared" si="23"/>
        <v>5.3047404063205414</v>
      </c>
      <c r="T41" s="84">
        <v>221.5</v>
      </c>
    </row>
    <row r="42" spans="1:20" ht="14.25">
      <c r="A42" s="62"/>
      <c r="B42" s="83"/>
      <c r="C42" s="82"/>
      <c r="D42" s="80"/>
      <c r="E42" s="80"/>
      <c r="F42" s="80"/>
      <c r="G42" s="80"/>
      <c r="H42" s="80"/>
      <c r="I42" s="80"/>
      <c r="J42" s="79"/>
      <c r="K42" s="81"/>
      <c r="L42" s="80"/>
      <c r="M42" s="80"/>
      <c r="N42" s="79"/>
      <c r="O42" s="78"/>
      <c r="P42" s="78"/>
      <c r="Q42" s="78"/>
      <c r="R42" s="78"/>
      <c r="S42" s="78"/>
      <c r="T42" s="78"/>
    </row>
    <row r="43" spans="1:20" ht="14.25">
      <c r="A43" s="77"/>
      <c r="B43" s="323" t="s">
        <v>140</v>
      </c>
      <c r="C43" s="324"/>
      <c r="D43" s="75">
        <f aca="true" t="shared" si="28" ref="D43:J43">SUM(D44:D48)</f>
        <v>95534</v>
      </c>
      <c r="E43" s="75">
        <f t="shared" si="28"/>
        <v>46222</v>
      </c>
      <c r="F43" s="75">
        <f t="shared" si="28"/>
        <v>49312</v>
      </c>
      <c r="G43" s="75">
        <f t="shared" si="28"/>
        <v>96045</v>
      </c>
      <c r="H43" s="75">
        <f t="shared" si="28"/>
        <v>46493</v>
      </c>
      <c r="I43" s="75">
        <f t="shared" si="28"/>
        <v>49552</v>
      </c>
      <c r="J43" s="75">
        <f t="shared" si="28"/>
        <v>511</v>
      </c>
      <c r="K43" s="76">
        <f aca="true" t="shared" si="29" ref="K43:K48">100*J43/D43</f>
        <v>0.5348881026650197</v>
      </c>
      <c r="L43" s="75">
        <f>SUM(L44:L48)</f>
        <v>29078</v>
      </c>
      <c r="M43" s="75">
        <f>SUM(M44:M48)</f>
        <v>29497</v>
      </c>
      <c r="N43" s="75">
        <f>SUM(N44:N48)</f>
        <v>419</v>
      </c>
      <c r="O43" s="73">
        <f aca="true" t="shared" si="30" ref="O43:O48">100*N43/L43</f>
        <v>1.440951922415572</v>
      </c>
      <c r="P43" s="73">
        <f aca="true" t="shared" si="31" ref="P43:P48">100*G43/G$7</f>
        <v>8.13578704389996</v>
      </c>
      <c r="Q43" s="73">
        <f aca="true" t="shared" si="32" ref="Q43:Q48">G43/M43</f>
        <v>3.2560938400515305</v>
      </c>
      <c r="R43" s="74">
        <f aca="true" t="shared" si="33" ref="R43:R48">100*H43/I43</f>
        <v>93.82668711656441</v>
      </c>
      <c r="S43" s="73">
        <f aca="true" t="shared" si="34" ref="S43:S48">G43/T43</f>
        <v>491.07781981797734</v>
      </c>
      <c r="T43" s="73">
        <f>SUM(T44:T48)</f>
        <v>195.57999999999998</v>
      </c>
    </row>
    <row r="44" spans="1:20" ht="14.25">
      <c r="A44" s="62"/>
      <c r="B44" s="83"/>
      <c r="C44" s="82" t="s">
        <v>139</v>
      </c>
      <c r="D44" s="80">
        <f>SUM(E44:F44)</f>
        <v>34304</v>
      </c>
      <c r="E44" s="86">
        <v>16811</v>
      </c>
      <c r="F44" s="86">
        <v>17493</v>
      </c>
      <c r="G44" s="80">
        <f>SUM(H44:I44)</f>
        <v>34699</v>
      </c>
      <c r="H44" s="86">
        <v>17014</v>
      </c>
      <c r="I44" s="86">
        <v>17685</v>
      </c>
      <c r="J44" s="79">
        <f>G44-D44</f>
        <v>395</v>
      </c>
      <c r="K44" s="81">
        <f t="shared" si="29"/>
        <v>1.1514692164179106</v>
      </c>
      <c r="L44" s="86">
        <v>10133</v>
      </c>
      <c r="M44" s="86">
        <v>10262</v>
      </c>
      <c r="N44" s="79">
        <f>M44-L44</f>
        <v>129</v>
      </c>
      <c r="O44" s="78">
        <f t="shared" si="30"/>
        <v>1.2730681930326655</v>
      </c>
      <c r="P44" s="78">
        <f t="shared" si="31"/>
        <v>2.9392854873890855</v>
      </c>
      <c r="Q44" s="78">
        <f t="shared" si="32"/>
        <v>3.3813096862210097</v>
      </c>
      <c r="R44" s="85">
        <f t="shared" si="33"/>
        <v>96.20582414475544</v>
      </c>
      <c r="S44" s="78">
        <f t="shared" si="34"/>
        <v>314.18869974646867</v>
      </c>
      <c r="T44" s="84">
        <v>110.44</v>
      </c>
    </row>
    <row r="45" spans="1:20" ht="14.25">
      <c r="A45" s="62"/>
      <c r="B45" s="83"/>
      <c r="C45" s="82" t="s">
        <v>138</v>
      </c>
      <c r="D45" s="80">
        <f>SUM(E45:F45)</f>
        <v>10826</v>
      </c>
      <c r="E45" s="86">
        <v>5078</v>
      </c>
      <c r="F45" s="86">
        <v>5748</v>
      </c>
      <c r="G45" s="80">
        <f>SUM(H45:I45)</f>
        <v>10766</v>
      </c>
      <c r="H45" s="86">
        <v>5031</v>
      </c>
      <c r="I45" s="86">
        <v>5735</v>
      </c>
      <c r="J45" s="79">
        <f>G45-D45</f>
        <v>-60</v>
      </c>
      <c r="K45" s="81">
        <f t="shared" si="29"/>
        <v>-0.5542213190467393</v>
      </c>
      <c r="L45" s="86">
        <v>2988</v>
      </c>
      <c r="M45" s="86">
        <v>3041</v>
      </c>
      <c r="N45" s="79">
        <f>M45-L45</f>
        <v>53</v>
      </c>
      <c r="O45" s="78">
        <f t="shared" si="30"/>
        <v>1.7737617135207497</v>
      </c>
      <c r="P45" s="78">
        <f t="shared" si="31"/>
        <v>0.9119671332669786</v>
      </c>
      <c r="Q45" s="78">
        <f t="shared" si="32"/>
        <v>3.5402828017099637</v>
      </c>
      <c r="R45" s="85">
        <f t="shared" si="33"/>
        <v>87.72449869224063</v>
      </c>
      <c r="S45" s="78">
        <f t="shared" si="34"/>
        <v>407.8030303030303</v>
      </c>
      <c r="T45" s="84">
        <v>26.4</v>
      </c>
    </row>
    <row r="46" spans="1:20" ht="14.25">
      <c r="A46" s="62"/>
      <c r="B46" s="83"/>
      <c r="C46" s="82" t="s">
        <v>137</v>
      </c>
      <c r="D46" s="80">
        <f>SUM(E46:F46)</f>
        <v>11270</v>
      </c>
      <c r="E46" s="86">
        <v>5424</v>
      </c>
      <c r="F46" s="86">
        <v>5846</v>
      </c>
      <c r="G46" s="80">
        <f>SUM(H46:I46)</f>
        <v>11267</v>
      </c>
      <c r="H46" s="86">
        <v>5427</v>
      </c>
      <c r="I46" s="86">
        <v>5840</v>
      </c>
      <c r="J46" s="79">
        <f>G46-D46</f>
        <v>-3</v>
      </c>
      <c r="K46" s="81">
        <f t="shared" si="29"/>
        <v>-0.026619343389529725</v>
      </c>
      <c r="L46" s="86">
        <v>3182</v>
      </c>
      <c r="M46" s="86">
        <v>3222</v>
      </c>
      <c r="N46" s="79">
        <f>M46-L46</f>
        <v>40</v>
      </c>
      <c r="O46" s="78">
        <f t="shared" si="30"/>
        <v>1.2570710245128849</v>
      </c>
      <c r="P46" s="78">
        <f t="shared" si="31"/>
        <v>0.954405878740391</v>
      </c>
      <c r="Q46" s="78">
        <f t="shared" si="32"/>
        <v>3.4968963376784608</v>
      </c>
      <c r="R46" s="85">
        <f t="shared" si="33"/>
        <v>92.92808219178082</v>
      </c>
      <c r="S46" s="78">
        <f t="shared" si="34"/>
        <v>1763.2237871674492</v>
      </c>
      <c r="T46" s="84">
        <v>6.39</v>
      </c>
    </row>
    <row r="47" spans="1:20" ht="14.25">
      <c r="A47" s="62"/>
      <c r="B47" s="83"/>
      <c r="C47" s="82" t="s">
        <v>136</v>
      </c>
      <c r="D47" s="80">
        <f>SUM(E47:F47)</f>
        <v>12574</v>
      </c>
      <c r="E47" s="86">
        <v>6088</v>
      </c>
      <c r="F47" s="86">
        <v>6486</v>
      </c>
      <c r="G47" s="80">
        <f>SUM(H47:I47)</f>
        <v>12621</v>
      </c>
      <c r="H47" s="86">
        <v>6133</v>
      </c>
      <c r="I47" s="86">
        <v>6488</v>
      </c>
      <c r="J47" s="79">
        <f>G47-D47</f>
        <v>47</v>
      </c>
      <c r="K47" s="81">
        <f t="shared" si="29"/>
        <v>0.37378717989502147</v>
      </c>
      <c r="L47" s="86">
        <v>3650</v>
      </c>
      <c r="M47" s="86">
        <v>3696</v>
      </c>
      <c r="N47" s="79">
        <f>M47-L47</f>
        <v>46</v>
      </c>
      <c r="O47" s="78">
        <f t="shared" si="30"/>
        <v>1.2602739726027397</v>
      </c>
      <c r="P47" s="78">
        <f t="shared" si="31"/>
        <v>1.0691006120158404</v>
      </c>
      <c r="Q47" s="78">
        <f t="shared" si="32"/>
        <v>3.414772727272727</v>
      </c>
      <c r="R47" s="85">
        <f t="shared" si="33"/>
        <v>94.52836004932182</v>
      </c>
      <c r="S47" s="78">
        <f t="shared" si="34"/>
        <v>394.7763528307789</v>
      </c>
      <c r="T47" s="84">
        <v>31.97</v>
      </c>
    </row>
    <row r="48" spans="1:20" ht="14.25">
      <c r="A48" s="62"/>
      <c r="B48" s="83"/>
      <c r="C48" s="82" t="s">
        <v>135</v>
      </c>
      <c r="D48" s="80">
        <f>SUM(E48:F48)</f>
        <v>26560</v>
      </c>
      <c r="E48" s="86">
        <v>12821</v>
      </c>
      <c r="F48" s="86">
        <v>13739</v>
      </c>
      <c r="G48" s="80">
        <f>SUM(H48:I48)</f>
        <v>26692</v>
      </c>
      <c r="H48" s="86">
        <v>12888</v>
      </c>
      <c r="I48" s="86">
        <v>13804</v>
      </c>
      <c r="J48" s="79">
        <f>G48-D48</f>
        <v>132</v>
      </c>
      <c r="K48" s="81">
        <f t="shared" si="29"/>
        <v>0.49698795180722893</v>
      </c>
      <c r="L48" s="86">
        <v>9125</v>
      </c>
      <c r="M48" s="86">
        <v>9276</v>
      </c>
      <c r="N48" s="79">
        <f>M48-L48</f>
        <v>151</v>
      </c>
      <c r="O48" s="78">
        <f t="shared" si="30"/>
        <v>1.6547945205479453</v>
      </c>
      <c r="P48" s="78">
        <f t="shared" si="31"/>
        <v>2.2610279324876643</v>
      </c>
      <c r="Q48" s="78">
        <f t="shared" si="32"/>
        <v>2.877533419577404</v>
      </c>
      <c r="R48" s="85">
        <f t="shared" si="33"/>
        <v>93.36424224862358</v>
      </c>
      <c r="S48" s="78">
        <f t="shared" si="34"/>
        <v>1309.7154072620217</v>
      </c>
      <c r="T48" s="84">
        <v>20.38</v>
      </c>
    </row>
    <row r="49" spans="1:20" ht="14.25">
      <c r="A49" s="62"/>
      <c r="B49" s="83"/>
      <c r="C49" s="82"/>
      <c r="D49" s="80"/>
      <c r="E49" s="80"/>
      <c r="F49" s="80"/>
      <c r="G49" s="80"/>
      <c r="H49" s="80"/>
      <c r="I49" s="80"/>
      <c r="J49" s="79"/>
      <c r="K49" s="81"/>
      <c r="L49" s="80"/>
      <c r="M49" s="80"/>
      <c r="N49" s="79"/>
      <c r="O49" s="78"/>
      <c r="P49" s="78"/>
      <c r="Q49" s="78"/>
      <c r="R49" s="78"/>
      <c r="S49" s="78"/>
      <c r="T49" s="78"/>
    </row>
    <row r="50" spans="1:20" ht="14.25">
      <c r="A50" s="77"/>
      <c r="B50" s="323" t="s">
        <v>134</v>
      </c>
      <c r="C50" s="324"/>
      <c r="D50" s="75">
        <f aca="true" t="shared" si="35" ref="D50:J50">SUM(D51:D54)</f>
        <v>41287</v>
      </c>
      <c r="E50" s="75">
        <f t="shared" si="35"/>
        <v>19719</v>
      </c>
      <c r="F50" s="75">
        <f t="shared" si="35"/>
        <v>21568</v>
      </c>
      <c r="G50" s="75">
        <f t="shared" si="35"/>
        <v>41008</v>
      </c>
      <c r="H50" s="75">
        <f t="shared" si="35"/>
        <v>19582</v>
      </c>
      <c r="I50" s="75">
        <f t="shared" si="35"/>
        <v>21426</v>
      </c>
      <c r="J50" s="75">
        <f t="shared" si="35"/>
        <v>-279</v>
      </c>
      <c r="K50" s="76">
        <f>100*J50/D50</f>
        <v>-0.6757575023615181</v>
      </c>
      <c r="L50" s="75">
        <f>SUM(L51:L54)</f>
        <v>12712</v>
      </c>
      <c r="M50" s="75">
        <f>SUM(M51:M54)</f>
        <v>12764</v>
      </c>
      <c r="N50" s="75">
        <f>SUM(N51:N54)</f>
        <v>52</v>
      </c>
      <c r="O50" s="73">
        <f>100*N50/L50</f>
        <v>0.4090623033354311</v>
      </c>
      <c r="P50" s="73">
        <f>100*G50/G$7</f>
        <v>3.47370873128481</v>
      </c>
      <c r="Q50" s="73">
        <f>G50/M50</f>
        <v>3.2127859605139455</v>
      </c>
      <c r="R50" s="74">
        <f>100*H50/I50</f>
        <v>91.39363390273499</v>
      </c>
      <c r="S50" s="73">
        <f>G50/T50</f>
        <v>114.4771369549439</v>
      </c>
      <c r="T50" s="73">
        <f>SUM(T51:T54)</f>
        <v>358.21999999999997</v>
      </c>
    </row>
    <row r="51" spans="1:20" ht="14.25">
      <c r="A51" s="62"/>
      <c r="B51" s="83"/>
      <c r="C51" s="82" t="s">
        <v>133</v>
      </c>
      <c r="D51" s="80">
        <f>SUM(E51:F51)</f>
        <v>9715</v>
      </c>
      <c r="E51" s="86">
        <v>4474</v>
      </c>
      <c r="F51" s="86">
        <v>5241</v>
      </c>
      <c r="G51" s="80">
        <f>SUM(H51:I51)</f>
        <v>9541</v>
      </c>
      <c r="H51" s="86">
        <v>4392</v>
      </c>
      <c r="I51" s="86">
        <v>5149</v>
      </c>
      <c r="J51" s="79">
        <f>G51-D51</f>
        <v>-174</v>
      </c>
      <c r="K51" s="81">
        <f>100*J51/D51</f>
        <v>-1.791044776119403</v>
      </c>
      <c r="L51" s="86">
        <v>3126</v>
      </c>
      <c r="M51" s="86">
        <v>3116</v>
      </c>
      <c r="N51" s="79">
        <f>M51-L51</f>
        <v>-10</v>
      </c>
      <c r="O51" s="78">
        <f>100*N51/L51</f>
        <v>-0.3198976327575176</v>
      </c>
      <c r="P51" s="78">
        <f>100*G51/G$7</f>
        <v>0.8081997416403719</v>
      </c>
      <c r="Q51" s="78">
        <f>G51/M51</f>
        <v>3.06193838254172</v>
      </c>
      <c r="R51" s="85">
        <f>100*H51/I51</f>
        <v>85.29811613905613</v>
      </c>
      <c r="S51" s="78">
        <f>G51/T51</f>
        <v>77.2738317000081</v>
      </c>
      <c r="T51" s="84">
        <v>123.47</v>
      </c>
    </row>
    <row r="52" spans="1:20" ht="14.25">
      <c r="A52" s="62"/>
      <c r="B52" s="83"/>
      <c r="C52" s="82" t="s">
        <v>132</v>
      </c>
      <c r="D52" s="80">
        <f>SUM(E52:F52)</f>
        <v>7348</v>
      </c>
      <c r="E52" s="86">
        <v>3442</v>
      </c>
      <c r="F52" s="86">
        <v>3906</v>
      </c>
      <c r="G52" s="80">
        <f>SUM(H52:I52)</f>
        <v>7310</v>
      </c>
      <c r="H52" s="86">
        <v>3428</v>
      </c>
      <c r="I52" s="86">
        <v>3882</v>
      </c>
      <c r="J52" s="79">
        <f>G52-D52</f>
        <v>-38</v>
      </c>
      <c r="K52" s="81">
        <f>100*J52/D52</f>
        <v>-0.5171475231355471</v>
      </c>
      <c r="L52" s="86">
        <v>2110</v>
      </c>
      <c r="M52" s="86">
        <v>2107</v>
      </c>
      <c r="N52" s="79">
        <f>M52-L52</f>
        <v>-3</v>
      </c>
      <c r="O52" s="78">
        <f>100*N52/L52</f>
        <v>-0.14218009478672985</v>
      </c>
      <c r="P52" s="78">
        <f>100*G52/G$7</f>
        <v>0.6192160267677517</v>
      </c>
      <c r="Q52" s="78">
        <f>G52/M52</f>
        <v>3.4693877551020407</v>
      </c>
      <c r="R52" s="85">
        <f>100*H52/I52</f>
        <v>88.30499742400825</v>
      </c>
      <c r="S52" s="78">
        <f>G52/T52</f>
        <v>125.47202197047717</v>
      </c>
      <c r="T52" s="84">
        <v>58.26</v>
      </c>
    </row>
    <row r="53" spans="1:20" ht="14.25">
      <c r="A53" s="62"/>
      <c r="B53" s="83"/>
      <c r="C53" s="82" t="s">
        <v>131</v>
      </c>
      <c r="D53" s="80">
        <f>SUM(E53:F53)</f>
        <v>15681</v>
      </c>
      <c r="E53" s="86">
        <v>7725</v>
      </c>
      <c r="F53" s="86">
        <v>7956</v>
      </c>
      <c r="G53" s="80">
        <f>SUM(H53:I53)</f>
        <v>15586</v>
      </c>
      <c r="H53" s="86">
        <v>7676</v>
      </c>
      <c r="I53" s="86">
        <v>7910</v>
      </c>
      <c r="J53" s="79">
        <f>G53-D53</f>
        <v>-95</v>
      </c>
      <c r="K53" s="81">
        <f>100*J53/D53</f>
        <v>-0.6058287099037051</v>
      </c>
      <c r="L53" s="86">
        <v>5016</v>
      </c>
      <c r="M53" s="86">
        <v>5046</v>
      </c>
      <c r="N53" s="79">
        <f>M53-L53</f>
        <v>30</v>
      </c>
      <c r="O53" s="78">
        <f>100*N53/L53</f>
        <v>0.5980861244019139</v>
      </c>
      <c r="P53" s="78">
        <f>100*G53/G$7</f>
        <v>1.3202600537896274</v>
      </c>
      <c r="Q53" s="78">
        <f>G53/M53</f>
        <v>3.088783194609592</v>
      </c>
      <c r="R53" s="85">
        <f>100*H53/I53</f>
        <v>97.0417193426043</v>
      </c>
      <c r="S53" s="78">
        <f>G53/T53</f>
        <v>126.64337368977006</v>
      </c>
      <c r="T53" s="84">
        <v>123.07</v>
      </c>
    </row>
    <row r="54" spans="1:20" ht="14.25">
      <c r="A54" s="62"/>
      <c r="B54" s="83"/>
      <c r="C54" s="82" t="s">
        <v>130</v>
      </c>
      <c r="D54" s="80">
        <f>SUM(E54:F54)</f>
        <v>8543</v>
      </c>
      <c r="E54" s="86">
        <v>4078</v>
      </c>
      <c r="F54" s="86">
        <v>4465</v>
      </c>
      <c r="G54" s="80">
        <f>SUM(H54:I54)</f>
        <v>8571</v>
      </c>
      <c r="H54" s="86">
        <v>4086</v>
      </c>
      <c r="I54" s="86">
        <v>4485</v>
      </c>
      <c r="J54" s="79">
        <f>G54-D54</f>
        <v>28</v>
      </c>
      <c r="K54" s="81">
        <f>100*J54/D54</f>
        <v>0.32775371649303525</v>
      </c>
      <c r="L54" s="86">
        <v>2460</v>
      </c>
      <c r="M54" s="86">
        <v>2495</v>
      </c>
      <c r="N54" s="79">
        <f>M54-L54</f>
        <v>35</v>
      </c>
      <c r="O54" s="78">
        <f>100*N54/L54</f>
        <v>1.4227642276422765</v>
      </c>
      <c r="P54" s="78">
        <f>100*G54/G$7</f>
        <v>0.7260329090870588</v>
      </c>
      <c r="Q54" s="78">
        <f>G54/M54</f>
        <v>3.4352705410821645</v>
      </c>
      <c r="R54" s="85">
        <f>100*H54/I54</f>
        <v>91.10367892976589</v>
      </c>
      <c r="S54" s="78">
        <f>G54/T54</f>
        <v>160.44552602021713</v>
      </c>
      <c r="T54" s="84">
        <v>53.42</v>
      </c>
    </row>
    <row r="55" spans="1:20" ht="14.25">
      <c r="A55" s="62"/>
      <c r="B55" s="83"/>
      <c r="C55" s="82"/>
      <c r="D55" s="80"/>
      <c r="E55" s="80"/>
      <c r="F55" s="80"/>
      <c r="G55" s="80"/>
      <c r="H55" s="80"/>
      <c r="I55" s="80"/>
      <c r="J55" s="79"/>
      <c r="K55" s="81"/>
      <c r="L55" s="80"/>
      <c r="M55" s="80"/>
      <c r="N55" s="79"/>
      <c r="O55" s="78"/>
      <c r="P55" s="78"/>
      <c r="Q55" s="78"/>
      <c r="R55" s="78"/>
      <c r="S55" s="78"/>
      <c r="T55" s="78"/>
    </row>
    <row r="56" spans="1:20" ht="14.25">
      <c r="A56" s="77"/>
      <c r="B56" s="323" t="s">
        <v>129</v>
      </c>
      <c r="C56" s="324"/>
      <c r="D56" s="75">
        <f aca="true" t="shared" si="36" ref="D56:J56">SUM(D57:D62)</f>
        <v>35761</v>
      </c>
      <c r="E56" s="75">
        <f t="shared" si="36"/>
        <v>16974</v>
      </c>
      <c r="F56" s="75">
        <f t="shared" si="36"/>
        <v>18787</v>
      </c>
      <c r="G56" s="75">
        <f t="shared" si="36"/>
        <v>35624</v>
      </c>
      <c r="H56" s="75">
        <f t="shared" si="36"/>
        <v>16905</v>
      </c>
      <c r="I56" s="75">
        <f t="shared" si="36"/>
        <v>18719</v>
      </c>
      <c r="J56" s="75">
        <f t="shared" si="36"/>
        <v>-137</v>
      </c>
      <c r="K56" s="76">
        <f aca="true" t="shared" si="37" ref="K56:K62">100*J56/D56</f>
        <v>-0.3830989066301278</v>
      </c>
      <c r="L56" s="75">
        <f>SUM(L57:L62)</f>
        <v>10573</v>
      </c>
      <c r="M56" s="75">
        <f>SUM(M57:M62)</f>
        <v>10647</v>
      </c>
      <c r="N56" s="75">
        <f>SUM(N57:N62)</f>
        <v>74</v>
      </c>
      <c r="O56" s="73">
        <f aca="true" t="shared" si="38" ref="O56:O62">100*N56/L56</f>
        <v>0.6998959614111416</v>
      </c>
      <c r="P56" s="73">
        <f aca="true" t="shared" si="39" ref="P56:P62">100*G56/G$7</f>
        <v>3.0176404565765234</v>
      </c>
      <c r="Q56" s="73">
        <f aca="true" t="shared" si="40" ref="Q56:Q62">G56/M56</f>
        <v>3.3459190382267305</v>
      </c>
      <c r="R56" s="74">
        <f aca="true" t="shared" si="41" ref="R56:R62">100*H56/I56</f>
        <v>90.30931139483947</v>
      </c>
      <c r="S56" s="73">
        <f aca="true" t="shared" si="42" ref="S56:S62">G56/T56</f>
        <v>135.3084168945609</v>
      </c>
      <c r="T56" s="73">
        <f>SUM(T57:T62)</f>
        <v>263.28000000000003</v>
      </c>
    </row>
    <row r="57" spans="1:20" ht="14.25">
      <c r="A57" s="62"/>
      <c r="B57" s="83"/>
      <c r="C57" s="82" t="s">
        <v>128</v>
      </c>
      <c r="D57" s="80">
        <f aca="true" t="shared" si="43" ref="D57:D62">SUM(E57:F57)</f>
        <v>5878</v>
      </c>
      <c r="E57" s="86">
        <v>2756</v>
      </c>
      <c r="F57" s="86">
        <v>3122</v>
      </c>
      <c r="G57" s="80">
        <f aca="true" t="shared" si="44" ref="G57:G62">SUM(H57:I57)</f>
        <v>5867</v>
      </c>
      <c r="H57" s="86">
        <v>2740</v>
      </c>
      <c r="I57" s="86">
        <v>3127</v>
      </c>
      <c r="J57" s="79">
        <f aca="true" t="shared" si="45" ref="J57:J62">G57-D57</f>
        <v>-11</v>
      </c>
      <c r="K57" s="81">
        <f t="shared" si="37"/>
        <v>-0.187138482477033</v>
      </c>
      <c r="L57" s="86">
        <v>1683</v>
      </c>
      <c r="M57" s="86">
        <v>1701</v>
      </c>
      <c r="N57" s="79">
        <f aca="true" t="shared" si="46" ref="N57:N62">M57-L57</f>
        <v>18</v>
      </c>
      <c r="O57" s="78">
        <f t="shared" si="38"/>
        <v>1.0695187165775402</v>
      </c>
      <c r="P57" s="78">
        <f t="shared" si="39"/>
        <v>0.4969822748353487</v>
      </c>
      <c r="Q57" s="78">
        <f t="shared" si="40"/>
        <v>3.4491475602586714</v>
      </c>
      <c r="R57" s="85">
        <f t="shared" si="41"/>
        <v>87.62392069075791</v>
      </c>
      <c r="S57" s="78">
        <f t="shared" si="42"/>
        <v>206.58450704225353</v>
      </c>
      <c r="T57" s="84">
        <v>28.4</v>
      </c>
    </row>
    <row r="58" spans="1:20" ht="14.25">
      <c r="A58" s="62"/>
      <c r="B58" s="83"/>
      <c r="C58" s="82" t="s">
        <v>127</v>
      </c>
      <c r="D58" s="80">
        <f t="shared" si="43"/>
        <v>5587</v>
      </c>
      <c r="E58" s="86">
        <v>2666</v>
      </c>
      <c r="F58" s="86">
        <v>2921</v>
      </c>
      <c r="G58" s="80">
        <f t="shared" si="44"/>
        <v>5568</v>
      </c>
      <c r="H58" s="86">
        <v>2668</v>
      </c>
      <c r="I58" s="86">
        <v>2900</v>
      </c>
      <c r="J58" s="79">
        <f t="shared" si="45"/>
        <v>-19</v>
      </c>
      <c r="K58" s="81">
        <f t="shared" si="37"/>
        <v>-0.3400751745122606</v>
      </c>
      <c r="L58" s="86">
        <v>1675</v>
      </c>
      <c r="M58" s="86">
        <v>1697</v>
      </c>
      <c r="N58" s="79">
        <f t="shared" si="46"/>
        <v>22</v>
      </c>
      <c r="O58" s="78">
        <f t="shared" si="38"/>
        <v>1.3134328358208955</v>
      </c>
      <c r="P58" s="78">
        <f t="shared" si="39"/>
        <v>0.47165456047097687</v>
      </c>
      <c r="Q58" s="78">
        <f t="shared" si="40"/>
        <v>3.2810842663523867</v>
      </c>
      <c r="R58" s="85">
        <f t="shared" si="41"/>
        <v>92</v>
      </c>
      <c r="S58" s="78">
        <f t="shared" si="42"/>
        <v>206.22222222222223</v>
      </c>
      <c r="T58" s="84">
        <v>27</v>
      </c>
    </row>
    <row r="59" spans="1:20" ht="14.25">
      <c r="A59" s="62"/>
      <c r="B59" s="83"/>
      <c r="C59" s="82" t="s">
        <v>126</v>
      </c>
      <c r="D59" s="80">
        <f t="shared" si="43"/>
        <v>7422</v>
      </c>
      <c r="E59" s="86">
        <v>3493</v>
      </c>
      <c r="F59" s="86">
        <v>3929</v>
      </c>
      <c r="G59" s="80">
        <f t="shared" si="44"/>
        <v>7352</v>
      </c>
      <c r="H59" s="86">
        <v>3466</v>
      </c>
      <c r="I59" s="86">
        <v>3886</v>
      </c>
      <c r="J59" s="79">
        <f t="shared" si="45"/>
        <v>-70</v>
      </c>
      <c r="K59" s="81">
        <f t="shared" si="37"/>
        <v>-0.9431420102398276</v>
      </c>
      <c r="L59" s="86">
        <v>2187</v>
      </c>
      <c r="M59" s="86">
        <v>2193</v>
      </c>
      <c r="N59" s="79">
        <f t="shared" si="46"/>
        <v>6</v>
      </c>
      <c r="O59" s="78">
        <f t="shared" si="38"/>
        <v>0.27434842249657065</v>
      </c>
      <c r="P59" s="78">
        <f t="shared" si="39"/>
        <v>0.6227737659092353</v>
      </c>
      <c r="Q59" s="78">
        <f t="shared" si="40"/>
        <v>3.352485180118559</v>
      </c>
      <c r="R59" s="85">
        <f t="shared" si="41"/>
        <v>89.19197117858981</v>
      </c>
      <c r="S59" s="78">
        <f t="shared" si="42"/>
        <v>74.4506329113924</v>
      </c>
      <c r="T59" s="84">
        <v>98.75</v>
      </c>
    </row>
    <row r="60" spans="1:20" ht="14.25">
      <c r="A60" s="62"/>
      <c r="B60" s="83"/>
      <c r="C60" s="82" t="s">
        <v>125</v>
      </c>
      <c r="D60" s="80">
        <f t="shared" si="43"/>
        <v>8554</v>
      </c>
      <c r="E60" s="86">
        <v>4093</v>
      </c>
      <c r="F60" s="86">
        <v>4461</v>
      </c>
      <c r="G60" s="80">
        <f t="shared" si="44"/>
        <v>8574</v>
      </c>
      <c r="H60" s="86">
        <v>4104</v>
      </c>
      <c r="I60" s="86">
        <v>4470</v>
      </c>
      <c r="J60" s="79">
        <f t="shared" si="45"/>
        <v>20</v>
      </c>
      <c r="K60" s="81">
        <f t="shared" si="37"/>
        <v>0.23380874444704233</v>
      </c>
      <c r="L60" s="86">
        <v>2555</v>
      </c>
      <c r="M60" s="86">
        <v>2594</v>
      </c>
      <c r="N60" s="79">
        <f t="shared" si="46"/>
        <v>39</v>
      </c>
      <c r="O60" s="78">
        <f t="shared" si="38"/>
        <v>1.5264187866927592</v>
      </c>
      <c r="P60" s="78">
        <f t="shared" si="39"/>
        <v>0.7262870333114504</v>
      </c>
      <c r="Q60" s="78">
        <f t="shared" si="40"/>
        <v>3.305319969159599</v>
      </c>
      <c r="R60" s="85">
        <f t="shared" si="41"/>
        <v>91.81208053691275</v>
      </c>
      <c r="S60" s="78">
        <f t="shared" si="42"/>
        <v>180.2017654476671</v>
      </c>
      <c r="T60" s="84">
        <v>47.58</v>
      </c>
    </row>
    <row r="61" spans="1:20" ht="14.25">
      <c r="A61" s="62"/>
      <c r="B61" s="83"/>
      <c r="C61" s="82" t="s">
        <v>124</v>
      </c>
      <c r="D61" s="80">
        <f t="shared" si="43"/>
        <v>3312</v>
      </c>
      <c r="E61" s="86">
        <v>1554</v>
      </c>
      <c r="F61" s="86">
        <v>1758</v>
      </c>
      <c r="G61" s="80">
        <f t="shared" si="44"/>
        <v>3272</v>
      </c>
      <c r="H61" s="86">
        <v>1537</v>
      </c>
      <c r="I61" s="86">
        <v>1735</v>
      </c>
      <c r="J61" s="79">
        <f t="shared" si="45"/>
        <v>-40</v>
      </c>
      <c r="K61" s="81">
        <f t="shared" si="37"/>
        <v>-1.2077294685990339</v>
      </c>
      <c r="L61" s="86">
        <v>948</v>
      </c>
      <c r="M61" s="86">
        <v>938</v>
      </c>
      <c r="N61" s="79">
        <f t="shared" si="46"/>
        <v>-10</v>
      </c>
      <c r="O61" s="78">
        <f t="shared" si="38"/>
        <v>-1.0548523206751055</v>
      </c>
      <c r="P61" s="78">
        <f t="shared" si="39"/>
        <v>0.2771648207365367</v>
      </c>
      <c r="Q61" s="78">
        <f t="shared" si="40"/>
        <v>3.488272921108742</v>
      </c>
      <c r="R61" s="85">
        <f t="shared" si="41"/>
        <v>88.58789625360231</v>
      </c>
      <c r="S61" s="78">
        <f t="shared" si="42"/>
        <v>69.95937566816335</v>
      </c>
      <c r="T61" s="84">
        <v>46.77</v>
      </c>
    </row>
    <row r="62" spans="1:20" ht="14.25">
      <c r="A62" s="62"/>
      <c r="B62" s="83"/>
      <c r="C62" s="82" t="s">
        <v>123</v>
      </c>
      <c r="D62" s="80">
        <f t="shared" si="43"/>
        <v>5008</v>
      </c>
      <c r="E62" s="86">
        <v>2412</v>
      </c>
      <c r="F62" s="86">
        <v>2596</v>
      </c>
      <c r="G62" s="80">
        <f t="shared" si="44"/>
        <v>4991</v>
      </c>
      <c r="H62" s="86">
        <v>2390</v>
      </c>
      <c r="I62" s="86">
        <v>2601</v>
      </c>
      <c r="J62" s="79">
        <f t="shared" si="45"/>
        <v>-17</v>
      </c>
      <c r="K62" s="81">
        <f t="shared" si="37"/>
        <v>-0.33945686900958466</v>
      </c>
      <c r="L62" s="86">
        <v>1525</v>
      </c>
      <c r="M62" s="86">
        <v>1524</v>
      </c>
      <c r="N62" s="79">
        <f t="shared" si="46"/>
        <v>-1</v>
      </c>
      <c r="O62" s="78">
        <f t="shared" si="38"/>
        <v>-0.06557377049180328</v>
      </c>
      <c r="P62" s="78">
        <f t="shared" si="39"/>
        <v>0.42277800131297516</v>
      </c>
      <c r="Q62" s="78">
        <f t="shared" si="40"/>
        <v>3.2749343832021</v>
      </c>
      <c r="R62" s="85">
        <f t="shared" si="41"/>
        <v>91.8877354863514</v>
      </c>
      <c r="S62" s="78">
        <f t="shared" si="42"/>
        <v>337.68606224627877</v>
      </c>
      <c r="T62" s="84">
        <v>14.78</v>
      </c>
    </row>
    <row r="63" spans="1:20" ht="14.25">
      <c r="A63" s="62"/>
      <c r="B63" s="83"/>
      <c r="C63" s="82"/>
      <c r="D63" s="80"/>
      <c r="E63" s="80"/>
      <c r="F63" s="80"/>
      <c r="G63" s="80"/>
      <c r="H63" s="80"/>
      <c r="I63" s="80"/>
      <c r="J63" s="79"/>
      <c r="K63" s="81"/>
      <c r="L63" s="80"/>
      <c r="M63" s="80"/>
      <c r="N63" s="79"/>
      <c r="O63" s="78"/>
      <c r="P63" s="78"/>
      <c r="Q63" s="78"/>
      <c r="R63" s="78"/>
      <c r="S63" s="78"/>
      <c r="T63" s="78"/>
    </row>
    <row r="64" spans="1:20" ht="14.25">
      <c r="A64" s="77"/>
      <c r="B64" s="323" t="s">
        <v>122</v>
      </c>
      <c r="C64" s="324"/>
      <c r="D64" s="75">
        <f aca="true" t="shared" si="47" ref="D64:J64">SUM(D65:D68)</f>
        <v>35360</v>
      </c>
      <c r="E64" s="75">
        <f t="shared" si="47"/>
        <v>16480</v>
      </c>
      <c r="F64" s="75">
        <f t="shared" si="47"/>
        <v>18880</v>
      </c>
      <c r="G64" s="75">
        <f t="shared" si="47"/>
        <v>34611</v>
      </c>
      <c r="H64" s="75">
        <f t="shared" si="47"/>
        <v>16069</v>
      </c>
      <c r="I64" s="75">
        <f t="shared" si="47"/>
        <v>18542</v>
      </c>
      <c r="J64" s="75">
        <f t="shared" si="47"/>
        <v>-749</v>
      </c>
      <c r="K64" s="76">
        <f>100*J64/D64</f>
        <v>-2.118212669683258</v>
      </c>
      <c r="L64" s="75">
        <f>SUM(L65:L68)</f>
        <v>12168</v>
      </c>
      <c r="M64" s="75">
        <f>SUM(M65:M68)</f>
        <v>12146</v>
      </c>
      <c r="N64" s="75">
        <f>SUM(N65:N68)</f>
        <v>-22</v>
      </c>
      <c r="O64" s="73">
        <f>100*N64/L64</f>
        <v>-0.18080210387902695</v>
      </c>
      <c r="P64" s="73">
        <f>100*G64/G$7</f>
        <v>2.931831176806929</v>
      </c>
      <c r="Q64" s="73">
        <f>G64/M64</f>
        <v>2.849580108677754</v>
      </c>
      <c r="R64" s="74">
        <f>100*H64/I64</f>
        <v>86.66271168158775</v>
      </c>
      <c r="S64" s="73">
        <f>G64/T64</f>
        <v>61.76454842336314</v>
      </c>
      <c r="T64" s="73">
        <f>SUM(T65:T68)</f>
        <v>560.37</v>
      </c>
    </row>
    <row r="65" spans="1:20" ht="14.25">
      <c r="A65" s="62"/>
      <c r="B65" s="83"/>
      <c r="C65" s="82" t="s">
        <v>121</v>
      </c>
      <c r="D65" s="80">
        <f>SUM(E65:F65)</f>
        <v>11267</v>
      </c>
      <c r="E65" s="86">
        <v>5356</v>
      </c>
      <c r="F65" s="86">
        <v>5911</v>
      </c>
      <c r="G65" s="80">
        <f>SUM(H65:I65)</f>
        <v>11060</v>
      </c>
      <c r="H65" s="86">
        <v>5221</v>
      </c>
      <c r="I65" s="86">
        <v>5839</v>
      </c>
      <c r="J65" s="79">
        <f>G65-D65</f>
        <v>-207</v>
      </c>
      <c r="K65" s="81">
        <f>100*J65/D65</f>
        <v>-1.8372237507766043</v>
      </c>
      <c r="L65" s="86">
        <v>3765</v>
      </c>
      <c r="M65" s="86">
        <v>3790</v>
      </c>
      <c r="N65" s="79">
        <f>M65-L65</f>
        <v>25</v>
      </c>
      <c r="O65" s="78">
        <f>100*N65/L65</f>
        <v>0.6640106241699867</v>
      </c>
      <c r="P65" s="78">
        <f>100*G65/G$7</f>
        <v>0.9368713072573643</v>
      </c>
      <c r="Q65" s="78">
        <f>G65/M65</f>
        <v>2.9182058047493404</v>
      </c>
      <c r="R65" s="85">
        <f>100*H65/I65</f>
        <v>89.41599588970715</v>
      </c>
      <c r="S65" s="78">
        <f>G65/T65</f>
        <v>60.36129454783605</v>
      </c>
      <c r="T65" s="84">
        <v>183.23</v>
      </c>
    </row>
    <row r="66" spans="1:20" ht="14.25">
      <c r="A66" s="62"/>
      <c r="B66" s="83"/>
      <c r="C66" s="82" t="s">
        <v>120</v>
      </c>
      <c r="D66" s="80">
        <f>SUM(E66:F66)</f>
        <v>8150</v>
      </c>
      <c r="E66" s="86">
        <v>3693</v>
      </c>
      <c r="F66" s="86">
        <v>4457</v>
      </c>
      <c r="G66" s="80">
        <f>SUM(H66:I66)</f>
        <v>7937</v>
      </c>
      <c r="H66" s="86">
        <v>3569</v>
      </c>
      <c r="I66" s="86">
        <v>4368</v>
      </c>
      <c r="J66" s="79">
        <f>G66-D66</f>
        <v>-213</v>
      </c>
      <c r="K66" s="81">
        <f>100*J66/D66</f>
        <v>-2.6134969325153374</v>
      </c>
      <c r="L66" s="86">
        <v>3186</v>
      </c>
      <c r="M66" s="86">
        <v>3145</v>
      </c>
      <c r="N66" s="79">
        <f>M66-L66</f>
        <v>-41</v>
      </c>
      <c r="O66" s="78">
        <f>100*N66/L66</f>
        <v>-1.2868801004394226</v>
      </c>
      <c r="P66" s="78">
        <f>100*G66/G$7</f>
        <v>0.6723279896656149</v>
      </c>
      <c r="Q66" s="78">
        <f>G66/M66</f>
        <v>2.5236883942766295</v>
      </c>
      <c r="R66" s="85">
        <f>100*H66/I66</f>
        <v>81.70787545787546</v>
      </c>
      <c r="S66" s="78">
        <f>G66/T66</f>
        <v>50.38085565570649</v>
      </c>
      <c r="T66" s="84">
        <v>157.54</v>
      </c>
    </row>
    <row r="67" spans="1:20" ht="14.25">
      <c r="A67" s="62"/>
      <c r="B67" s="83"/>
      <c r="C67" s="82" t="s">
        <v>119</v>
      </c>
      <c r="D67" s="80">
        <f>SUM(E67:F67)</f>
        <v>11433</v>
      </c>
      <c r="E67" s="86">
        <v>5315</v>
      </c>
      <c r="F67" s="86">
        <v>6118</v>
      </c>
      <c r="G67" s="80">
        <f>SUM(H67:I67)</f>
        <v>11186</v>
      </c>
      <c r="H67" s="86">
        <v>5217</v>
      </c>
      <c r="I67" s="86">
        <v>5969</v>
      </c>
      <c r="J67" s="79">
        <f>G67-D67</f>
        <v>-247</v>
      </c>
      <c r="K67" s="81">
        <f>100*J67/D67</f>
        <v>-2.1604128400244904</v>
      </c>
      <c r="L67" s="86">
        <v>3905</v>
      </c>
      <c r="M67" s="86">
        <v>3888</v>
      </c>
      <c r="N67" s="79">
        <f>M67-L67</f>
        <v>-17</v>
      </c>
      <c r="O67" s="78">
        <f>100*N67/L67</f>
        <v>-0.4353393085787452</v>
      </c>
      <c r="P67" s="78">
        <f>100*G67/G$7</f>
        <v>0.9475445246818153</v>
      </c>
      <c r="Q67" s="78">
        <f>G67/M67</f>
        <v>2.8770576131687244</v>
      </c>
      <c r="R67" s="85">
        <f>100*H67/I67</f>
        <v>87.4015748031496</v>
      </c>
      <c r="S67" s="78">
        <f>G67/T67</f>
        <v>96.88203706911484</v>
      </c>
      <c r="T67" s="84">
        <v>115.46</v>
      </c>
    </row>
    <row r="68" spans="1:20" ht="14.25">
      <c r="A68" s="62"/>
      <c r="B68" s="83"/>
      <c r="C68" s="82" t="s">
        <v>118</v>
      </c>
      <c r="D68" s="80">
        <f>SUM(E68:F68)</f>
        <v>4510</v>
      </c>
      <c r="E68" s="86">
        <v>2116</v>
      </c>
      <c r="F68" s="86">
        <v>2394</v>
      </c>
      <c r="G68" s="80">
        <f>SUM(H68:I68)</f>
        <v>4428</v>
      </c>
      <c r="H68" s="86">
        <v>2062</v>
      </c>
      <c r="I68" s="86">
        <v>2366</v>
      </c>
      <c r="J68" s="79">
        <f>G68-D68</f>
        <v>-82</v>
      </c>
      <c r="K68" s="81">
        <f>100*J68/D68</f>
        <v>-1.8181818181818181</v>
      </c>
      <c r="L68" s="86">
        <v>1312</v>
      </c>
      <c r="M68" s="86">
        <v>1323</v>
      </c>
      <c r="N68" s="79">
        <f>M68-L68</f>
        <v>11</v>
      </c>
      <c r="O68" s="78">
        <f>100*N68/L68</f>
        <v>0.8384146341463414</v>
      </c>
      <c r="P68" s="78">
        <f>100*G68/G$7</f>
        <v>0.37508735520213465</v>
      </c>
      <c r="Q68" s="78">
        <f>G68/M68</f>
        <v>3.3469387755102042</v>
      </c>
      <c r="R68" s="85">
        <f>100*H68/I68</f>
        <v>87.1513102282333</v>
      </c>
      <c r="S68" s="78">
        <f>G68/T68</f>
        <v>42.51968503937008</v>
      </c>
      <c r="T68" s="84">
        <v>104.14</v>
      </c>
    </row>
    <row r="69" spans="1:20" ht="14.25">
      <c r="A69" s="62"/>
      <c r="B69" s="83"/>
      <c r="C69" s="82"/>
      <c r="D69" s="80"/>
      <c r="E69" s="80"/>
      <c r="F69" s="80"/>
      <c r="G69" s="80"/>
      <c r="H69" s="80"/>
      <c r="I69" s="80"/>
      <c r="J69" s="79"/>
      <c r="K69" s="81"/>
      <c r="L69" s="80"/>
      <c r="M69" s="80"/>
      <c r="N69" s="79"/>
      <c r="O69" s="78"/>
      <c r="P69" s="78"/>
      <c r="Q69" s="78"/>
      <c r="R69" s="78"/>
      <c r="S69" s="78"/>
      <c r="T69" s="78"/>
    </row>
    <row r="70" spans="1:20" ht="14.25">
      <c r="A70" s="77"/>
      <c r="B70" s="323" t="s">
        <v>117</v>
      </c>
      <c r="C70" s="324"/>
      <c r="D70" s="75">
        <f aca="true" t="shared" si="48" ref="D70:J70">SUM(D71)</f>
        <v>7730</v>
      </c>
      <c r="E70" s="75">
        <f t="shared" si="48"/>
        <v>3657</v>
      </c>
      <c r="F70" s="75">
        <f t="shared" si="48"/>
        <v>4073</v>
      </c>
      <c r="G70" s="75">
        <f t="shared" si="48"/>
        <v>7628</v>
      </c>
      <c r="H70" s="75">
        <f t="shared" si="48"/>
        <v>3594</v>
      </c>
      <c r="I70" s="75">
        <f t="shared" si="48"/>
        <v>4034</v>
      </c>
      <c r="J70" s="75">
        <f t="shared" si="48"/>
        <v>-102</v>
      </c>
      <c r="K70" s="76">
        <f>100*J70/D70</f>
        <v>-1.3195342820181113</v>
      </c>
      <c r="L70" s="75">
        <f>SUM(L71)</f>
        <v>2535</v>
      </c>
      <c r="M70" s="75">
        <f>SUM(M71)</f>
        <v>2529</v>
      </c>
      <c r="N70" s="75">
        <f>SUM(N71)</f>
        <v>-6</v>
      </c>
      <c r="O70" s="73">
        <f>100*N70/L70</f>
        <v>-0.23668639053254437</v>
      </c>
      <c r="P70" s="73">
        <f>100*G70/G$7</f>
        <v>0.6461531945532708</v>
      </c>
      <c r="Q70" s="73">
        <f>G70/M70</f>
        <v>3.0162119414788453</v>
      </c>
      <c r="R70" s="74">
        <f>100*H70/I70</f>
        <v>89.09271194843828</v>
      </c>
      <c r="S70" s="73">
        <f>G70/T70</f>
        <v>141.70536875348319</v>
      </c>
      <c r="T70" s="73">
        <f>SUM(T71)</f>
        <v>53.83</v>
      </c>
    </row>
    <row r="71" spans="1:20" ht="14.25">
      <c r="A71" s="72"/>
      <c r="B71" s="72"/>
      <c r="C71" s="71" t="s">
        <v>116</v>
      </c>
      <c r="D71" s="70">
        <f>SUM(E71:F71)</f>
        <v>7730</v>
      </c>
      <c r="E71" s="68">
        <v>3657</v>
      </c>
      <c r="F71" s="68">
        <v>4073</v>
      </c>
      <c r="G71" s="68">
        <f>SUM(H71:I71)</f>
        <v>7628</v>
      </c>
      <c r="H71" s="68">
        <v>3594</v>
      </c>
      <c r="I71" s="68">
        <v>4034</v>
      </c>
      <c r="J71" s="67">
        <f>G71-D71</f>
        <v>-102</v>
      </c>
      <c r="K71" s="69">
        <f>100*J71/D71</f>
        <v>-1.3195342820181113</v>
      </c>
      <c r="L71" s="68">
        <v>2535</v>
      </c>
      <c r="M71" s="68">
        <v>2529</v>
      </c>
      <c r="N71" s="67">
        <f>M71-L71</f>
        <v>-6</v>
      </c>
      <c r="O71" s="65">
        <f>100*N71/L71</f>
        <v>-0.23668639053254437</v>
      </c>
      <c r="P71" s="65">
        <f>100*G71/G$7</f>
        <v>0.6461531945532708</v>
      </c>
      <c r="Q71" s="65">
        <f>G71/M71</f>
        <v>3.0162119414788453</v>
      </c>
      <c r="R71" s="66">
        <f>100*H71/I71</f>
        <v>89.09271194843828</v>
      </c>
      <c r="S71" s="65">
        <f>G71/T71</f>
        <v>141.70536875348319</v>
      </c>
      <c r="T71" s="65">
        <v>53.83</v>
      </c>
    </row>
    <row r="72" spans="1:20" ht="14.25">
      <c r="A72" s="62" t="s">
        <v>115</v>
      </c>
      <c r="B72" s="62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63"/>
      <c r="P72" s="63"/>
      <c r="Q72" s="63"/>
      <c r="R72" s="63"/>
      <c r="S72" s="63"/>
      <c r="T72" s="63"/>
    </row>
    <row r="73" spans="1:20" ht="14.25">
      <c r="A73" s="62" t="s">
        <v>114</v>
      </c>
      <c r="B73" s="62"/>
      <c r="C73" s="6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"/>
      <c r="O73" s="30"/>
      <c r="P73" s="30"/>
      <c r="Q73" s="30"/>
      <c r="R73" s="30"/>
      <c r="S73" s="30"/>
      <c r="T73" s="30"/>
    </row>
    <row r="74" spans="1:20" ht="14.25">
      <c r="A74" s="62" t="s">
        <v>113</v>
      </c>
      <c r="B74" s="62"/>
      <c r="C74" s="6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"/>
      <c r="O74" s="30"/>
      <c r="P74" s="30"/>
      <c r="Q74" s="30"/>
      <c r="R74" s="30"/>
      <c r="S74" s="30"/>
      <c r="T74" s="30"/>
    </row>
    <row r="75" spans="1:20" ht="14.25">
      <c r="A75" s="62" t="s">
        <v>112</v>
      </c>
      <c r="B75" s="62"/>
      <c r="C75" s="6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1"/>
      <c r="O75" s="30"/>
      <c r="P75" s="30"/>
      <c r="Q75" s="30"/>
      <c r="R75" s="30"/>
      <c r="S75" s="30"/>
      <c r="T75" s="30"/>
    </row>
    <row r="76" s="8" customFormat="1" ht="14.25">
      <c r="A76" s="62" t="s">
        <v>193</v>
      </c>
    </row>
  </sheetData>
  <sheetProtection/>
  <mergeCells count="34">
    <mergeCell ref="L4:L5"/>
    <mergeCell ref="M4:M5"/>
    <mergeCell ref="A12:C12"/>
    <mergeCell ref="A13:C13"/>
    <mergeCell ref="J4:K4"/>
    <mergeCell ref="N4:O4"/>
    <mergeCell ref="D4:F4"/>
    <mergeCell ref="G4:I4"/>
    <mergeCell ref="B21:C21"/>
    <mergeCell ref="B22:C22"/>
    <mergeCell ref="B15:C15"/>
    <mergeCell ref="B16:C16"/>
    <mergeCell ref="A2:T2"/>
    <mergeCell ref="A7:C7"/>
    <mergeCell ref="A9:C9"/>
    <mergeCell ref="A10:C10"/>
    <mergeCell ref="P4:P5"/>
    <mergeCell ref="A4:C5"/>
    <mergeCell ref="B64:C64"/>
    <mergeCell ref="B70:C70"/>
    <mergeCell ref="B33:C33"/>
    <mergeCell ref="B43:C43"/>
    <mergeCell ref="B50:C50"/>
    <mergeCell ref="B56:C56"/>
    <mergeCell ref="Q4:Q5"/>
    <mergeCell ref="R4:R5"/>
    <mergeCell ref="S4:S5"/>
    <mergeCell ref="T4:T5"/>
    <mergeCell ref="B24:C24"/>
    <mergeCell ref="B27:C27"/>
    <mergeCell ref="B17:C17"/>
    <mergeCell ref="B18:C18"/>
    <mergeCell ref="B19:C19"/>
    <mergeCell ref="B20:C20"/>
  </mergeCells>
  <printOptions horizontalCentered="1" verticalCentered="1"/>
  <pageMargins left="0.7086614173228347" right="0.31496062992125984" top="0.5511811023622047" bottom="0.35433070866141736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7">
      <selection activeCell="A1" sqref="A1"/>
    </sheetView>
  </sheetViews>
  <sheetFormatPr defaultColWidth="12.5" defaultRowHeight="18.75" customHeight="1"/>
  <cols>
    <col min="1" max="2" width="2.5" style="0" customWidth="1"/>
  </cols>
  <sheetData>
    <row r="2" spans="1:27" ht="18.75" customHeight="1">
      <c r="A2" s="325" t="s">
        <v>194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1:27" ht="18.75" customHeight="1" thickBot="1">
      <c r="A3" s="101"/>
      <c r="B3" s="101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ht="18.75" customHeight="1">
      <c r="A4" s="328" t="s">
        <v>195</v>
      </c>
      <c r="B4" s="329"/>
      <c r="C4" s="330"/>
      <c r="D4" s="334" t="s">
        <v>196</v>
      </c>
      <c r="E4" s="336"/>
      <c r="F4" s="336"/>
      <c r="G4" s="335"/>
      <c r="H4" s="334" t="s">
        <v>197</v>
      </c>
      <c r="I4" s="336"/>
      <c r="J4" s="336"/>
      <c r="K4" s="335"/>
      <c r="L4" s="334" t="s">
        <v>198</v>
      </c>
      <c r="M4" s="336"/>
      <c r="N4" s="336"/>
      <c r="O4" s="335"/>
      <c r="P4" s="334" t="s">
        <v>199</v>
      </c>
      <c r="Q4" s="336"/>
      <c r="R4" s="336"/>
      <c r="S4" s="335"/>
      <c r="T4" s="334" t="s">
        <v>200</v>
      </c>
      <c r="U4" s="336"/>
      <c r="V4" s="336"/>
      <c r="W4" s="335"/>
      <c r="X4" s="334" t="s">
        <v>201</v>
      </c>
      <c r="Y4" s="336"/>
      <c r="Z4" s="336"/>
      <c r="AA4" s="336"/>
    </row>
    <row r="5" spans="1:27" ht="18.75" customHeight="1">
      <c r="A5" s="331"/>
      <c r="B5" s="331"/>
      <c r="C5" s="332"/>
      <c r="D5" s="96" t="s">
        <v>202</v>
      </c>
      <c r="E5" s="96" t="s">
        <v>203</v>
      </c>
      <c r="F5" s="96" t="s">
        <v>26</v>
      </c>
      <c r="G5" s="96" t="s">
        <v>203</v>
      </c>
      <c r="H5" s="96" t="s">
        <v>202</v>
      </c>
      <c r="I5" s="96" t="s">
        <v>203</v>
      </c>
      <c r="J5" s="96" t="s">
        <v>26</v>
      </c>
      <c r="K5" s="96" t="s">
        <v>203</v>
      </c>
      <c r="L5" s="96" t="s">
        <v>202</v>
      </c>
      <c r="M5" s="96" t="s">
        <v>203</v>
      </c>
      <c r="N5" s="96" t="s">
        <v>26</v>
      </c>
      <c r="O5" s="96" t="s">
        <v>203</v>
      </c>
      <c r="P5" s="96" t="s">
        <v>202</v>
      </c>
      <c r="Q5" s="96" t="s">
        <v>203</v>
      </c>
      <c r="R5" s="96" t="s">
        <v>26</v>
      </c>
      <c r="S5" s="96" t="s">
        <v>203</v>
      </c>
      <c r="T5" s="96" t="s">
        <v>202</v>
      </c>
      <c r="U5" s="96" t="s">
        <v>203</v>
      </c>
      <c r="V5" s="96" t="s">
        <v>26</v>
      </c>
      <c r="W5" s="96" t="s">
        <v>203</v>
      </c>
      <c r="X5" s="96" t="s">
        <v>202</v>
      </c>
      <c r="Y5" s="96" t="s">
        <v>203</v>
      </c>
      <c r="Z5" s="96" t="s">
        <v>26</v>
      </c>
      <c r="AA5" s="102" t="s">
        <v>203</v>
      </c>
    </row>
    <row r="6" spans="1:27" ht="18.75" customHeight="1">
      <c r="A6" s="95"/>
      <c r="B6" s="95"/>
      <c r="C6" s="94"/>
      <c r="D6" s="93" t="s">
        <v>171</v>
      </c>
      <c r="E6" s="93" t="s">
        <v>172</v>
      </c>
      <c r="F6" s="93" t="s">
        <v>204</v>
      </c>
      <c r="G6" s="93" t="s">
        <v>172</v>
      </c>
      <c r="H6" s="93" t="s">
        <v>171</v>
      </c>
      <c r="I6" s="93" t="s">
        <v>172</v>
      </c>
      <c r="J6" s="93" t="s">
        <v>204</v>
      </c>
      <c r="K6" s="93" t="s">
        <v>172</v>
      </c>
      <c r="L6" s="93" t="s">
        <v>171</v>
      </c>
      <c r="M6" s="93" t="s">
        <v>172</v>
      </c>
      <c r="N6" s="93" t="s">
        <v>204</v>
      </c>
      <c r="O6" s="93" t="s">
        <v>172</v>
      </c>
      <c r="P6" s="93" t="s">
        <v>171</v>
      </c>
      <c r="Q6" s="93" t="s">
        <v>172</v>
      </c>
      <c r="R6" s="93" t="s">
        <v>204</v>
      </c>
      <c r="S6" s="93" t="s">
        <v>172</v>
      </c>
      <c r="T6" s="93" t="s">
        <v>171</v>
      </c>
      <c r="U6" s="93" t="s">
        <v>172</v>
      </c>
      <c r="V6" s="93" t="s">
        <v>204</v>
      </c>
      <c r="W6" s="93" t="s">
        <v>172</v>
      </c>
      <c r="X6" s="93" t="s">
        <v>171</v>
      </c>
      <c r="Y6" s="93" t="s">
        <v>172</v>
      </c>
      <c r="Z6" s="93" t="s">
        <v>204</v>
      </c>
      <c r="AA6" s="93" t="s">
        <v>172</v>
      </c>
    </row>
    <row r="7" spans="1:27" ht="18.75" customHeight="1">
      <c r="A7" s="323" t="s">
        <v>169</v>
      </c>
      <c r="B7" s="326"/>
      <c r="C7" s="324"/>
      <c r="D7" s="75">
        <f>SUM(D9:D10)</f>
        <v>1069872</v>
      </c>
      <c r="E7" s="103">
        <v>6.7</v>
      </c>
      <c r="F7" s="75">
        <f>SUM(F9:F10)</f>
        <v>290183</v>
      </c>
      <c r="G7" s="104">
        <v>14</v>
      </c>
      <c r="H7" s="75">
        <f>SUM(H9:H10)</f>
        <v>1119304</v>
      </c>
      <c r="I7" s="103">
        <f>100*(H7-D7)/D7</f>
        <v>4.62036580076869</v>
      </c>
      <c r="J7" s="75">
        <f>SUM(J9:J10)</f>
        <v>322071</v>
      </c>
      <c r="K7" s="103">
        <f>100*(J7-F7)/F7</f>
        <v>10.988927676672995</v>
      </c>
      <c r="L7" s="75">
        <f>SUM(L9:L10)</f>
        <v>1152325</v>
      </c>
      <c r="M7" s="103">
        <f>100*(L7-H7)/H7</f>
        <v>2.9501368707696924</v>
      </c>
      <c r="N7" s="75">
        <f>SUM(N9:N10)</f>
        <v>338066</v>
      </c>
      <c r="O7" s="103">
        <f>100*(N7-J7)/J7</f>
        <v>4.9662962514476625</v>
      </c>
      <c r="P7" s="75">
        <f>SUM(P9:P10)</f>
        <v>1164628</v>
      </c>
      <c r="Q7" s="103">
        <f>100*(P7-L7)/L7</f>
        <v>1.0676675417091532</v>
      </c>
      <c r="R7" s="75">
        <f>SUM(R9:R10)</f>
        <v>361157</v>
      </c>
      <c r="S7" s="103">
        <f>100*(R7-N7)/N7</f>
        <v>6.830323073009413</v>
      </c>
      <c r="T7" s="75">
        <f>SUM(T9:T10)</f>
        <v>1180068</v>
      </c>
      <c r="U7" s="103">
        <f>100*(T7-P7)/P7</f>
        <v>1.3257452164983154</v>
      </c>
      <c r="V7" s="75">
        <f>SUM(V9:V10)</f>
        <v>390212</v>
      </c>
      <c r="W7" s="103">
        <f>100*(V7-R7)/R7</f>
        <v>8.044977668991603</v>
      </c>
      <c r="X7" s="75">
        <f>SUM(X9:X10)</f>
        <v>1180977</v>
      </c>
      <c r="Y7" s="103">
        <f>100*(X7-T7)/T7</f>
        <v>0.07702945931929346</v>
      </c>
      <c r="Z7" s="75">
        <f>SUM(Z9:Z10)</f>
        <v>411341</v>
      </c>
      <c r="AA7" s="103">
        <f>100*(Z7-V7)/V7</f>
        <v>5.414748905723043</v>
      </c>
    </row>
    <row r="8" spans="1:27" ht="18.75" customHeight="1">
      <c r="A8" s="89"/>
      <c r="B8" s="92"/>
      <c r="C8" s="90"/>
      <c r="D8" s="75"/>
      <c r="E8" s="103"/>
      <c r="F8" s="75"/>
      <c r="G8" s="104"/>
      <c r="H8" s="75"/>
      <c r="I8" s="105"/>
      <c r="J8" s="75"/>
      <c r="K8" s="105"/>
      <c r="L8" s="75"/>
      <c r="M8" s="105"/>
      <c r="N8" s="75"/>
      <c r="O8" s="105"/>
      <c r="P8" s="75"/>
      <c r="Q8" s="105"/>
      <c r="R8" s="75"/>
      <c r="S8" s="105"/>
      <c r="T8" s="75"/>
      <c r="U8" s="105"/>
      <c r="V8" s="75"/>
      <c r="W8" s="105"/>
      <c r="X8" s="75"/>
      <c r="Y8" s="105"/>
      <c r="Z8" s="75"/>
      <c r="AA8" s="105"/>
    </row>
    <row r="9" spans="1:27" ht="18.75" customHeight="1">
      <c r="A9" s="323" t="s">
        <v>168</v>
      </c>
      <c r="B9" s="326"/>
      <c r="C9" s="324"/>
      <c r="D9" s="75">
        <f>SUM(D15:D22)</f>
        <v>733001</v>
      </c>
      <c r="E9" s="103">
        <v>7.2</v>
      </c>
      <c r="F9" s="75">
        <f>SUM(F15:F22)</f>
        <v>206298</v>
      </c>
      <c r="G9" s="104">
        <v>14.9</v>
      </c>
      <c r="H9" s="75">
        <f>SUM(H15:H22)</f>
        <v>770252</v>
      </c>
      <c r="I9" s="103">
        <f>100*(H9-D9)/D9</f>
        <v>5.081984881330312</v>
      </c>
      <c r="J9" s="75">
        <f>SUM(J15:J22)</f>
        <v>229512</v>
      </c>
      <c r="K9" s="103">
        <f>100*(J9-F9)/F9</f>
        <v>11.252653927813164</v>
      </c>
      <c r="L9" s="75">
        <f>SUM(L15:L22)</f>
        <v>794811</v>
      </c>
      <c r="M9" s="103">
        <f>100*(L9-H9)/H9</f>
        <v>3.1884370309976475</v>
      </c>
      <c r="N9" s="75">
        <f>SUM(N15:N22)</f>
        <v>241051</v>
      </c>
      <c r="O9" s="103">
        <f>100*(N9-J9)/J9</f>
        <v>5.027623827947994</v>
      </c>
      <c r="P9" s="75">
        <f>SUM(P15:P22)</f>
        <v>807536</v>
      </c>
      <c r="Q9" s="103">
        <f>100*(P9-L9)/L9</f>
        <v>1.601009548181895</v>
      </c>
      <c r="R9" s="75">
        <f>SUM(R15:R22)</f>
        <v>258990</v>
      </c>
      <c r="S9" s="103">
        <f aca="true" t="shared" si="0" ref="S9:S71">100*(R9-N9)/N9</f>
        <v>7.44199360301347</v>
      </c>
      <c r="T9" s="75">
        <f>SUM(T15:T22)</f>
        <v>820354</v>
      </c>
      <c r="U9" s="103">
        <f aca="true" t="shared" si="1" ref="U9:U71">100*(T9-P9)/P9</f>
        <v>1.587297656079729</v>
      </c>
      <c r="V9" s="75">
        <f>SUM(V15:V22)</f>
        <v>280823</v>
      </c>
      <c r="W9" s="103">
        <f aca="true" t="shared" si="2" ref="W9:W71">100*(V9-R9)/R9</f>
        <v>8.430055214487046</v>
      </c>
      <c r="X9" s="75">
        <f>SUM(X15:X22)</f>
        <v>817923</v>
      </c>
      <c r="Y9" s="103">
        <f aca="true" t="shared" si="3" ref="Y9:Y71">100*(X9-T9)/T9</f>
        <v>-0.29633548443720636</v>
      </c>
      <c r="Z9" s="75">
        <f>SUM(Z15:Z22)</f>
        <v>294496</v>
      </c>
      <c r="AA9" s="103">
        <f aca="true" t="shared" si="4" ref="AA9:AA71">100*(Z9-V9)/V9</f>
        <v>4.8689031881291776</v>
      </c>
    </row>
    <row r="10" spans="1:27" ht="18.75" customHeight="1">
      <c r="A10" s="323" t="s">
        <v>167</v>
      </c>
      <c r="B10" s="326"/>
      <c r="C10" s="324"/>
      <c r="D10" s="75">
        <f>SUM(D24,D27,D33,D43,D50,D56,D64,D70)</f>
        <v>336871</v>
      </c>
      <c r="E10" s="103">
        <v>5.8</v>
      </c>
      <c r="F10" s="75">
        <f>SUM(F24,F27,F33,F43,F50,F56,F64,F70)</f>
        <v>83885</v>
      </c>
      <c r="G10" s="104">
        <v>11.9</v>
      </c>
      <c r="H10" s="75">
        <f>SUM(H24,H27,H33,H43,H50,H56,H64,H70)</f>
        <v>349052</v>
      </c>
      <c r="I10" s="103">
        <f>100*(H10-D10)/D10</f>
        <v>3.615924196502519</v>
      </c>
      <c r="J10" s="75">
        <f>SUM(J24,J27,J33,J43,J50,J56,J64,J70)</f>
        <v>92559</v>
      </c>
      <c r="K10" s="103">
        <f>100*(J10-F10)/F10</f>
        <v>10.340346903498837</v>
      </c>
      <c r="L10" s="75">
        <f>SUM(L24,L27,L33,L43,L50,L56,L64,L70)</f>
        <v>357514</v>
      </c>
      <c r="M10" s="103">
        <f>100*(L10-H10)/H10</f>
        <v>2.4242806229444325</v>
      </c>
      <c r="N10" s="75">
        <f>SUM(N24,N27,N33,N43,N50,N56,N64,N70)</f>
        <v>97015</v>
      </c>
      <c r="O10" s="103">
        <f>100*(N10-J10)/J10</f>
        <v>4.814226601410992</v>
      </c>
      <c r="P10" s="75">
        <f>SUM(P24,P27,P33,P43,P50,P56,P64,P70)</f>
        <v>357092</v>
      </c>
      <c r="Q10" s="103">
        <f>100*(P10-L10)/L10</f>
        <v>-0.1180373356008436</v>
      </c>
      <c r="R10" s="75">
        <f>SUM(R24,R27,R33,R43,R50,R56,R64,R70)</f>
        <v>102167</v>
      </c>
      <c r="S10" s="103">
        <f t="shared" si="0"/>
        <v>5.310518991908467</v>
      </c>
      <c r="T10" s="75">
        <f>SUM(T24,T27,T33,T43,T50,T56,T64,T70)</f>
        <v>359714</v>
      </c>
      <c r="U10" s="103">
        <f t="shared" si="1"/>
        <v>0.7342645592732405</v>
      </c>
      <c r="V10" s="75">
        <f>SUM(V24,V27,V33,V43,V50,V56,V64,V70)</f>
        <v>109389</v>
      </c>
      <c r="W10" s="103">
        <f t="shared" si="2"/>
        <v>7.068818698797068</v>
      </c>
      <c r="X10" s="75">
        <f>SUM(X24,X27,X33,X43,X50,X56,X64,X70)</f>
        <v>363054</v>
      </c>
      <c r="Y10" s="103">
        <f t="shared" si="3"/>
        <v>0.928515431704076</v>
      </c>
      <c r="Z10" s="75">
        <f>SUM(Z24,Z27,Z33,Z43,Z50,Z56,Z64,Z70)</f>
        <v>116845</v>
      </c>
      <c r="AA10" s="103">
        <f t="shared" si="4"/>
        <v>6.816041832359744</v>
      </c>
    </row>
    <row r="11" spans="1:27" ht="18.75" customHeight="1">
      <c r="A11" s="92"/>
      <c r="B11" s="92"/>
      <c r="C11" s="90"/>
      <c r="D11" s="75"/>
      <c r="E11" s="103"/>
      <c r="F11" s="75"/>
      <c r="G11" s="104"/>
      <c r="H11" s="75"/>
      <c r="I11" s="105"/>
      <c r="J11" s="75"/>
      <c r="K11" s="105"/>
      <c r="L11" s="75"/>
      <c r="M11" s="105"/>
      <c r="N11" s="75"/>
      <c r="O11" s="105"/>
      <c r="P11" s="75"/>
      <c r="Q11" s="105"/>
      <c r="R11" s="75"/>
      <c r="S11" s="105"/>
      <c r="T11" s="75"/>
      <c r="U11" s="105"/>
      <c r="V11" s="75"/>
      <c r="W11" s="105"/>
      <c r="X11" s="75"/>
      <c r="Y11" s="105"/>
      <c r="Z11" s="75"/>
      <c r="AA11" s="105"/>
    </row>
    <row r="12" spans="1:27" ht="18.75" customHeight="1">
      <c r="A12" s="323" t="s">
        <v>166</v>
      </c>
      <c r="B12" s="326"/>
      <c r="C12" s="324"/>
      <c r="D12" s="75">
        <f>SUM(D15,D17,D20,D22,D24,D27,D33,D43)</f>
        <v>779235</v>
      </c>
      <c r="E12" s="103">
        <v>10.1</v>
      </c>
      <c r="F12" s="75">
        <f>SUM(F15,F17,F20,F22,F24,F27,F33,F43)</f>
        <v>216647</v>
      </c>
      <c r="G12" s="104">
        <v>18.3</v>
      </c>
      <c r="H12" s="75">
        <f>SUM(H15,H17,H20,H22,H24,H27,H33,H43)</f>
        <v>832562</v>
      </c>
      <c r="I12" s="103">
        <f>100*(H12-D12)/D12</f>
        <v>6.843506772668065</v>
      </c>
      <c r="J12" s="75">
        <f>SUM(J15,J17,J20,J22,J24,J27,J33,J43)</f>
        <v>246769</v>
      </c>
      <c r="K12" s="103">
        <f>100*(J12-F12)/F12</f>
        <v>13.903723568754703</v>
      </c>
      <c r="L12" s="75">
        <f>SUM(L15,L17,L20,L22,L24,L27,L33,L43)</f>
        <v>871393</v>
      </c>
      <c r="M12" s="103">
        <f>100*(L12-H12)/H12</f>
        <v>4.664037032677446</v>
      </c>
      <c r="N12" s="75">
        <f>SUM(N15,N17,N20,N22,N24,N27,N33,N43)</f>
        <v>262431</v>
      </c>
      <c r="O12" s="103">
        <f>100*(N12-J12)/J12</f>
        <v>6.346826384189262</v>
      </c>
      <c r="P12" s="75">
        <f>SUM(P15,P17,P20,P22,P24,P27,P33,P43)</f>
        <v>897386</v>
      </c>
      <c r="Q12" s="103">
        <f>100*(P12-L12)/L12</f>
        <v>2.982925040710678</v>
      </c>
      <c r="R12" s="75">
        <f>SUM(R15,R17,R20,R22,R24,R27,R33,R43)</f>
        <v>284195</v>
      </c>
      <c r="S12" s="103">
        <f t="shared" si="0"/>
        <v>8.293227553147304</v>
      </c>
      <c r="T12" s="75">
        <f>SUM(T15,T17,T20,T22,T24,T27,T33,T43)</f>
        <v>926752</v>
      </c>
      <c r="U12" s="103">
        <f t="shared" si="1"/>
        <v>3.2723933736430033</v>
      </c>
      <c r="V12" s="75">
        <f>SUM(V15,V17,V20,V22,V24,V27,V33,V43)</f>
        <v>312750</v>
      </c>
      <c r="W12" s="103">
        <f t="shared" si="2"/>
        <v>10.047678530586394</v>
      </c>
      <c r="X12" s="75">
        <f>SUM(X15,X17,X20,X22,X24,X27,X33,X43)</f>
        <v>941714</v>
      </c>
      <c r="Y12" s="103">
        <f t="shared" si="3"/>
        <v>1.6144556472497498</v>
      </c>
      <c r="Z12" s="75">
        <f>SUM(Z15,Z17,Z20,Z22,Z24,Z27,Z33,Z43)</f>
        <v>333378</v>
      </c>
      <c r="AA12" s="103">
        <f t="shared" si="4"/>
        <v>6.5956834532374105</v>
      </c>
    </row>
    <row r="13" spans="1:27" ht="18.75" customHeight="1">
      <c r="A13" s="323" t="s">
        <v>165</v>
      </c>
      <c r="B13" s="326"/>
      <c r="C13" s="324"/>
      <c r="D13" s="75">
        <f>SUM(D16,D18,D19,D21,D50,D56,D64,D70)</f>
        <v>290637</v>
      </c>
      <c r="E13" s="103">
        <v>-1.3</v>
      </c>
      <c r="F13" s="75">
        <f>SUM(F16,F18,F19,F21,F50,F56,F64,F70)</f>
        <v>73536</v>
      </c>
      <c r="G13" s="104">
        <v>3</v>
      </c>
      <c r="H13" s="75">
        <f>SUM(H16,H18,H19,H21,H50,H56,H64,H70)</f>
        <v>286742</v>
      </c>
      <c r="I13" s="103">
        <f>100*(H13-D13)/D13</f>
        <v>-1.3401597181363694</v>
      </c>
      <c r="J13" s="75">
        <f>SUM(J16,J18,J19,J21,J50,J56,J64,J70)</f>
        <v>75302</v>
      </c>
      <c r="K13" s="103">
        <f>100*(J13-F13)/F13</f>
        <v>2.401544821583986</v>
      </c>
      <c r="L13" s="75">
        <f>SUM(L16,L18,L19,L21,L50,L56,L64,L70)</f>
        <v>280932</v>
      </c>
      <c r="M13" s="103">
        <f>100*(L13-H13)/H13</f>
        <v>-2.026211716455908</v>
      </c>
      <c r="N13" s="75">
        <f>SUM(N16,N18,N19,N21,N50,N56,N64,N70)</f>
        <v>75635</v>
      </c>
      <c r="O13" s="103">
        <f>100*(N13-J13)/J13</f>
        <v>0.4422193301638735</v>
      </c>
      <c r="P13" s="75">
        <f>SUM(P16,P18,P19,P21,P50,P56,P64,P70)</f>
        <v>267242</v>
      </c>
      <c r="Q13" s="103">
        <f>100*(P13-L13)/L13</f>
        <v>-4.8730653681317895</v>
      </c>
      <c r="R13" s="75">
        <f>SUM(R16,R18,R19,R21,R50,R56,R64,R70)</f>
        <v>76962</v>
      </c>
      <c r="S13" s="103">
        <f t="shared" si="0"/>
        <v>1.7544787466120182</v>
      </c>
      <c r="T13" s="75">
        <f>SUM(T16,T18,T19,T21,T50,T56,T64,T70)</f>
        <v>253316</v>
      </c>
      <c r="U13" s="103">
        <f t="shared" si="1"/>
        <v>-5.211007251854125</v>
      </c>
      <c r="V13" s="75">
        <f>SUM(V16,V18,V19,V21,V50,V56,V64,V70)</f>
        <v>77462</v>
      </c>
      <c r="W13" s="103">
        <f t="shared" si="2"/>
        <v>0.6496712663392323</v>
      </c>
      <c r="X13" s="75">
        <f>SUM(X16,X18,X19,X21,X50,X56,X64,X70)</f>
        <v>239263</v>
      </c>
      <c r="Y13" s="103">
        <f t="shared" si="3"/>
        <v>-5.547616415860032</v>
      </c>
      <c r="Z13" s="75">
        <f>SUM(Z16,Z18,Z19,Z21,Z50,Z56,Z64,Z70)</f>
        <v>77963</v>
      </c>
      <c r="AA13" s="103">
        <f t="shared" si="4"/>
        <v>0.6467687382200304</v>
      </c>
    </row>
    <row r="14" spans="1:27" ht="18.75" customHeight="1">
      <c r="A14" s="91"/>
      <c r="B14" s="91"/>
      <c r="C14" s="90"/>
      <c r="D14" s="105"/>
      <c r="E14" s="103"/>
      <c r="F14" s="105"/>
      <c r="G14" s="104"/>
      <c r="H14" s="105"/>
      <c r="I14" s="105"/>
      <c r="J14" s="105"/>
      <c r="K14" s="105"/>
      <c r="L14" s="105"/>
      <c r="M14" s="105"/>
      <c r="N14" s="105"/>
      <c r="O14" s="105"/>
      <c r="P14" s="106"/>
      <c r="Q14" s="105"/>
      <c r="R14" s="106"/>
      <c r="S14" s="105"/>
      <c r="T14" s="106"/>
      <c r="U14" s="105"/>
      <c r="V14" s="106"/>
      <c r="W14" s="105"/>
      <c r="X14" s="106"/>
      <c r="Y14" s="105"/>
      <c r="Z14" s="106"/>
      <c r="AA14" s="105"/>
    </row>
    <row r="15" spans="1:27" ht="18.75" customHeight="1">
      <c r="A15" s="77"/>
      <c r="B15" s="323" t="s">
        <v>164</v>
      </c>
      <c r="C15" s="324"/>
      <c r="D15" s="107">
        <v>395268</v>
      </c>
      <c r="E15" s="103">
        <v>9.4</v>
      </c>
      <c r="F15" s="107">
        <v>118685</v>
      </c>
      <c r="G15" s="104">
        <v>18.9</v>
      </c>
      <c r="H15" s="107">
        <v>417684</v>
      </c>
      <c r="I15" s="103">
        <f aca="true" t="shared" si="5" ref="I15:I22">100*(H15-D15)/D15</f>
        <v>5.6710889826649264</v>
      </c>
      <c r="J15" s="107">
        <v>134267</v>
      </c>
      <c r="K15" s="103">
        <f aca="true" t="shared" si="6" ref="K15:K22">100*(J15-F15)/F15</f>
        <v>13.128870539663817</v>
      </c>
      <c r="L15" s="107">
        <v>430481</v>
      </c>
      <c r="M15" s="103">
        <f aca="true" t="shared" si="7" ref="M15:M22">100*(L15-H15)/H15</f>
        <v>3.06379942731826</v>
      </c>
      <c r="N15" s="107">
        <v>141097</v>
      </c>
      <c r="O15" s="103">
        <f aca="true" t="shared" si="8" ref="O15:O22">100*(N15-J15)/J15</f>
        <v>5.086879128899879</v>
      </c>
      <c r="P15" s="106">
        <v>442868</v>
      </c>
      <c r="Q15" s="103">
        <f aca="true" t="shared" si="9" ref="Q15:Q22">100*(P15-L15)/L15</f>
        <v>2.8774789131227627</v>
      </c>
      <c r="R15" s="106">
        <v>154257</v>
      </c>
      <c r="S15" s="103">
        <f t="shared" si="0"/>
        <v>9.32691694366287</v>
      </c>
      <c r="T15" s="106">
        <v>453975</v>
      </c>
      <c r="U15" s="103">
        <f t="shared" si="1"/>
        <v>2.5079707723294526</v>
      </c>
      <c r="V15" s="106">
        <v>169151</v>
      </c>
      <c r="W15" s="103">
        <f t="shared" si="2"/>
        <v>9.655315480010632</v>
      </c>
      <c r="X15" s="106">
        <v>456438</v>
      </c>
      <c r="Y15" s="103">
        <f t="shared" si="3"/>
        <v>0.5425408888154634</v>
      </c>
      <c r="Z15" s="106">
        <v>177686</v>
      </c>
      <c r="AA15" s="103">
        <f t="shared" si="4"/>
        <v>5.045787491649473</v>
      </c>
    </row>
    <row r="16" spans="1:27" ht="18.75" customHeight="1">
      <c r="A16" s="77"/>
      <c r="B16" s="323" t="s">
        <v>163</v>
      </c>
      <c r="C16" s="324"/>
      <c r="D16" s="107">
        <v>49493</v>
      </c>
      <c r="E16" s="103">
        <v>3.4</v>
      </c>
      <c r="F16" s="107">
        <v>12921</v>
      </c>
      <c r="G16" s="104">
        <v>7.2</v>
      </c>
      <c r="H16" s="107">
        <v>50394</v>
      </c>
      <c r="I16" s="103">
        <f t="shared" si="5"/>
        <v>1.8204594589133818</v>
      </c>
      <c r="J16" s="107">
        <v>13877</v>
      </c>
      <c r="K16" s="103">
        <f t="shared" si="6"/>
        <v>7.398808141784691</v>
      </c>
      <c r="L16" s="107">
        <v>50582</v>
      </c>
      <c r="M16" s="103">
        <f t="shared" si="7"/>
        <v>0.37306028495455806</v>
      </c>
      <c r="N16" s="107">
        <v>14248</v>
      </c>
      <c r="O16" s="103">
        <f t="shared" si="8"/>
        <v>2.673488506161274</v>
      </c>
      <c r="P16" s="106">
        <v>50103</v>
      </c>
      <c r="Q16" s="103">
        <f t="shared" si="9"/>
        <v>-0.9469771855600807</v>
      </c>
      <c r="R16" s="106">
        <v>15124</v>
      </c>
      <c r="S16" s="103">
        <f t="shared" si="0"/>
        <v>6.148231330713083</v>
      </c>
      <c r="T16" s="106">
        <v>49719</v>
      </c>
      <c r="U16" s="103">
        <f t="shared" si="1"/>
        <v>-0.7664211723848872</v>
      </c>
      <c r="V16" s="106">
        <v>16002</v>
      </c>
      <c r="W16" s="103">
        <f t="shared" si="2"/>
        <v>5.805342501983602</v>
      </c>
      <c r="X16" s="106">
        <v>47351</v>
      </c>
      <c r="Y16" s="103">
        <f t="shared" si="3"/>
        <v>-4.762766749130111</v>
      </c>
      <c r="Z16" s="106">
        <v>16248</v>
      </c>
      <c r="AA16" s="103">
        <f t="shared" si="4"/>
        <v>1.537307836520435</v>
      </c>
    </row>
    <row r="17" spans="1:27" ht="18.75" customHeight="1">
      <c r="A17" s="77"/>
      <c r="B17" s="323" t="s">
        <v>162</v>
      </c>
      <c r="C17" s="324"/>
      <c r="D17" s="107">
        <v>100273</v>
      </c>
      <c r="E17" s="103">
        <v>4.8</v>
      </c>
      <c r="F17" s="107">
        <v>25471</v>
      </c>
      <c r="G17" s="104">
        <v>9.4</v>
      </c>
      <c r="H17" s="107">
        <v>104329</v>
      </c>
      <c r="I17" s="103">
        <f t="shared" si="5"/>
        <v>4.044957266662013</v>
      </c>
      <c r="J17" s="107">
        <v>27416</v>
      </c>
      <c r="K17" s="103">
        <f t="shared" si="6"/>
        <v>7.6361352125947155</v>
      </c>
      <c r="L17" s="107">
        <v>106041</v>
      </c>
      <c r="M17" s="103">
        <f t="shared" si="7"/>
        <v>1.6409627236913993</v>
      </c>
      <c r="N17" s="107">
        <v>28144</v>
      </c>
      <c r="O17" s="103">
        <f t="shared" si="8"/>
        <v>2.6553837175372044</v>
      </c>
      <c r="P17" s="106">
        <v>106075</v>
      </c>
      <c r="Q17" s="103">
        <f t="shared" si="9"/>
        <v>0.03206306994464405</v>
      </c>
      <c r="R17" s="106">
        <v>29224</v>
      </c>
      <c r="S17" s="103">
        <f t="shared" si="0"/>
        <v>3.8374076179647525</v>
      </c>
      <c r="T17" s="106">
        <v>107965</v>
      </c>
      <c r="U17" s="103">
        <f t="shared" si="1"/>
        <v>1.781758189959934</v>
      </c>
      <c r="V17" s="106">
        <v>31778</v>
      </c>
      <c r="W17" s="103">
        <f t="shared" si="2"/>
        <v>8.739392280317547</v>
      </c>
      <c r="X17" s="106">
        <v>108622</v>
      </c>
      <c r="Y17" s="103">
        <f t="shared" si="3"/>
        <v>0.6085305423053767</v>
      </c>
      <c r="Z17" s="106">
        <v>34306</v>
      </c>
      <c r="AA17" s="103">
        <f t="shared" si="4"/>
        <v>7.955189124551577</v>
      </c>
    </row>
    <row r="18" spans="1:27" ht="18.75" customHeight="1">
      <c r="A18" s="77"/>
      <c r="B18" s="323" t="s">
        <v>161</v>
      </c>
      <c r="C18" s="324"/>
      <c r="D18" s="107">
        <v>33234</v>
      </c>
      <c r="E18" s="103">
        <v>-1.2</v>
      </c>
      <c r="F18" s="107">
        <v>9007</v>
      </c>
      <c r="G18" s="104">
        <v>4.8</v>
      </c>
      <c r="H18" s="107">
        <v>32662</v>
      </c>
      <c r="I18" s="103">
        <f t="shared" si="5"/>
        <v>-1.7211289643136547</v>
      </c>
      <c r="J18" s="107">
        <v>9123</v>
      </c>
      <c r="K18" s="103">
        <f t="shared" si="6"/>
        <v>1.2878871988453424</v>
      </c>
      <c r="L18" s="107">
        <v>31843</v>
      </c>
      <c r="M18" s="103">
        <f t="shared" si="7"/>
        <v>-2.5075010715816544</v>
      </c>
      <c r="N18" s="107">
        <v>9072</v>
      </c>
      <c r="O18" s="103">
        <f t="shared" si="8"/>
        <v>-0.5590266359750082</v>
      </c>
      <c r="P18" s="106">
        <v>30164</v>
      </c>
      <c r="Q18" s="103">
        <f t="shared" si="9"/>
        <v>-5.272744402223409</v>
      </c>
      <c r="R18" s="106">
        <v>9063</v>
      </c>
      <c r="S18" s="103">
        <f t="shared" si="0"/>
        <v>-0.0992063492063492</v>
      </c>
      <c r="T18" s="106">
        <v>28229</v>
      </c>
      <c r="U18" s="103">
        <f t="shared" si="1"/>
        <v>-6.4149317066702025</v>
      </c>
      <c r="V18" s="106">
        <v>9040</v>
      </c>
      <c r="W18" s="103">
        <f t="shared" si="2"/>
        <v>-0.25377910184265695</v>
      </c>
      <c r="X18" s="106">
        <v>26381</v>
      </c>
      <c r="Y18" s="103">
        <f t="shared" si="3"/>
        <v>-6.546459314888944</v>
      </c>
      <c r="Z18" s="106">
        <v>8985</v>
      </c>
      <c r="AA18" s="103">
        <f t="shared" si="4"/>
        <v>-0.6084070796460177</v>
      </c>
    </row>
    <row r="19" spans="1:27" ht="18.75" customHeight="1">
      <c r="A19" s="77"/>
      <c r="B19" s="323" t="s">
        <v>160</v>
      </c>
      <c r="C19" s="324"/>
      <c r="D19" s="107">
        <v>28238</v>
      </c>
      <c r="E19" s="103">
        <v>-3.4</v>
      </c>
      <c r="F19" s="107">
        <v>7289</v>
      </c>
      <c r="G19" s="104">
        <v>0.5</v>
      </c>
      <c r="H19" s="107">
        <v>27351</v>
      </c>
      <c r="I19" s="103">
        <f t="shared" si="5"/>
        <v>-3.141157305758198</v>
      </c>
      <c r="J19" s="107">
        <v>7237</v>
      </c>
      <c r="K19" s="103">
        <f t="shared" si="6"/>
        <v>-0.7134037590890383</v>
      </c>
      <c r="L19" s="107">
        <v>25860</v>
      </c>
      <c r="M19" s="103">
        <f t="shared" si="7"/>
        <v>-5.451354612262806</v>
      </c>
      <c r="N19" s="107">
        <v>7125</v>
      </c>
      <c r="O19" s="103">
        <f t="shared" si="8"/>
        <v>-1.5476025977615033</v>
      </c>
      <c r="P19" s="106">
        <v>23471</v>
      </c>
      <c r="Q19" s="103">
        <f t="shared" si="9"/>
        <v>-9.238205723124517</v>
      </c>
      <c r="R19" s="106">
        <v>7043</v>
      </c>
      <c r="S19" s="103">
        <f t="shared" si="0"/>
        <v>-1.1508771929824562</v>
      </c>
      <c r="T19" s="106">
        <v>21580</v>
      </c>
      <c r="U19" s="103">
        <f t="shared" si="1"/>
        <v>-8.056750884069704</v>
      </c>
      <c r="V19" s="106">
        <v>6925</v>
      </c>
      <c r="W19" s="103">
        <f t="shared" si="2"/>
        <v>-1.6754224052250462</v>
      </c>
      <c r="X19" s="106">
        <v>19852</v>
      </c>
      <c r="Y19" s="103">
        <f t="shared" si="3"/>
        <v>-8.007414272474513</v>
      </c>
      <c r="Z19" s="106">
        <v>6769</v>
      </c>
      <c r="AA19" s="103">
        <f t="shared" si="4"/>
        <v>-2.252707581227437</v>
      </c>
    </row>
    <row r="20" spans="1:27" ht="18.75" customHeight="1">
      <c r="A20" s="77"/>
      <c r="B20" s="323" t="s">
        <v>159</v>
      </c>
      <c r="C20" s="324"/>
      <c r="D20" s="107">
        <v>61599</v>
      </c>
      <c r="E20" s="103">
        <v>9</v>
      </c>
      <c r="F20" s="107">
        <v>17109</v>
      </c>
      <c r="G20" s="104">
        <v>15.7</v>
      </c>
      <c r="H20" s="107">
        <v>65282</v>
      </c>
      <c r="I20" s="103">
        <f t="shared" si="5"/>
        <v>5.978993165473465</v>
      </c>
      <c r="J20" s="107">
        <v>18985</v>
      </c>
      <c r="K20" s="103">
        <f t="shared" si="6"/>
        <v>10.964989186977615</v>
      </c>
      <c r="L20" s="107">
        <v>68630</v>
      </c>
      <c r="M20" s="103">
        <f t="shared" si="7"/>
        <v>5.128519346833737</v>
      </c>
      <c r="N20" s="107">
        <v>20284</v>
      </c>
      <c r="O20" s="103">
        <f t="shared" si="8"/>
        <v>6.842243876744798</v>
      </c>
      <c r="P20" s="106">
        <v>69196</v>
      </c>
      <c r="Q20" s="103">
        <f t="shared" si="9"/>
        <v>0.8247122249745009</v>
      </c>
      <c r="R20" s="106">
        <v>21186</v>
      </c>
      <c r="S20" s="103">
        <f t="shared" si="0"/>
        <v>4.4468546637744035</v>
      </c>
      <c r="T20" s="106">
        <v>69394</v>
      </c>
      <c r="U20" s="103">
        <f t="shared" si="1"/>
        <v>0.28614370772877046</v>
      </c>
      <c r="V20" s="106">
        <v>22381</v>
      </c>
      <c r="W20" s="103">
        <f t="shared" si="2"/>
        <v>5.640517322760314</v>
      </c>
      <c r="X20" s="106">
        <v>68368</v>
      </c>
      <c r="Y20" s="103">
        <f t="shared" si="3"/>
        <v>-1.4785139925641986</v>
      </c>
      <c r="Z20" s="106">
        <v>22603</v>
      </c>
      <c r="AA20" s="103">
        <f t="shared" si="4"/>
        <v>0.9919127831642911</v>
      </c>
    </row>
    <row r="21" spans="1:27" ht="18.75" customHeight="1">
      <c r="A21" s="77"/>
      <c r="B21" s="323" t="s">
        <v>158</v>
      </c>
      <c r="C21" s="324"/>
      <c r="D21" s="107">
        <v>28726</v>
      </c>
      <c r="E21" s="103">
        <v>0.7</v>
      </c>
      <c r="F21" s="107">
        <v>7062</v>
      </c>
      <c r="G21" s="104">
        <v>4.6</v>
      </c>
      <c r="H21" s="107">
        <v>28784</v>
      </c>
      <c r="I21" s="103">
        <f t="shared" si="5"/>
        <v>0.20190767945415303</v>
      </c>
      <c r="J21" s="107">
        <v>7459</v>
      </c>
      <c r="K21" s="103">
        <f t="shared" si="6"/>
        <v>5.621636930048145</v>
      </c>
      <c r="L21" s="107">
        <v>28789</v>
      </c>
      <c r="M21" s="103">
        <f t="shared" si="7"/>
        <v>0.01737076153418566</v>
      </c>
      <c r="N21" s="107">
        <v>7608</v>
      </c>
      <c r="O21" s="103">
        <f t="shared" si="8"/>
        <v>1.9975868078830943</v>
      </c>
      <c r="P21" s="106">
        <v>27517</v>
      </c>
      <c r="Q21" s="103">
        <f t="shared" si="9"/>
        <v>-4.418354232519365</v>
      </c>
      <c r="R21" s="106">
        <v>7677</v>
      </c>
      <c r="S21" s="103">
        <f t="shared" si="0"/>
        <v>0.9069400630914827</v>
      </c>
      <c r="T21" s="106">
        <v>26502</v>
      </c>
      <c r="U21" s="103">
        <f t="shared" si="1"/>
        <v>-3.6886288476214704</v>
      </c>
      <c r="V21" s="106">
        <v>7789</v>
      </c>
      <c r="W21" s="103">
        <f t="shared" si="2"/>
        <v>1.4589032174026313</v>
      </c>
      <c r="X21" s="106">
        <v>25541</v>
      </c>
      <c r="Y21" s="103">
        <f t="shared" si="3"/>
        <v>-3.6261414232888085</v>
      </c>
      <c r="Z21" s="106">
        <v>7973</v>
      </c>
      <c r="AA21" s="103">
        <f t="shared" si="4"/>
        <v>2.3623058158942096</v>
      </c>
    </row>
    <row r="22" spans="1:27" ht="18.75" customHeight="1">
      <c r="A22" s="77"/>
      <c r="B22" s="323" t="s">
        <v>157</v>
      </c>
      <c r="C22" s="324"/>
      <c r="D22" s="107">
        <v>36170</v>
      </c>
      <c r="E22" s="103">
        <v>16.3</v>
      </c>
      <c r="F22" s="107">
        <v>8754</v>
      </c>
      <c r="G22" s="104">
        <v>24.6</v>
      </c>
      <c r="H22" s="107">
        <v>43766</v>
      </c>
      <c r="I22" s="103">
        <f t="shared" si="5"/>
        <v>21.000829416643626</v>
      </c>
      <c r="J22" s="107">
        <v>11148</v>
      </c>
      <c r="K22" s="103">
        <f t="shared" si="6"/>
        <v>27.3474982864976</v>
      </c>
      <c r="L22" s="107">
        <v>52585</v>
      </c>
      <c r="M22" s="103">
        <f t="shared" si="7"/>
        <v>20.150345016679616</v>
      </c>
      <c r="N22" s="107">
        <v>13473</v>
      </c>
      <c r="O22" s="103">
        <f t="shared" si="8"/>
        <v>20.855758880516685</v>
      </c>
      <c r="P22" s="106">
        <v>58142</v>
      </c>
      <c r="Q22" s="103">
        <f t="shared" si="9"/>
        <v>10.56765237234953</v>
      </c>
      <c r="R22" s="106">
        <v>15416</v>
      </c>
      <c r="S22" s="103">
        <f t="shared" si="0"/>
        <v>14.421435463519632</v>
      </c>
      <c r="T22" s="106">
        <v>62990</v>
      </c>
      <c r="U22" s="103">
        <f t="shared" si="1"/>
        <v>8.338206460046093</v>
      </c>
      <c r="V22" s="106">
        <v>17757</v>
      </c>
      <c r="W22" s="103">
        <f t="shared" si="2"/>
        <v>15.185521536066425</v>
      </c>
      <c r="X22" s="106">
        <v>65370</v>
      </c>
      <c r="Y22" s="103">
        <f t="shared" si="3"/>
        <v>3.778377520241308</v>
      </c>
      <c r="Z22" s="106">
        <v>19926</v>
      </c>
      <c r="AA22" s="103">
        <f t="shared" si="4"/>
        <v>12.214901165737455</v>
      </c>
    </row>
    <row r="23" spans="1:27" ht="18.75" customHeight="1">
      <c r="A23" s="77"/>
      <c r="B23" s="89"/>
      <c r="C23" s="88"/>
      <c r="D23" s="105"/>
      <c r="E23" s="103"/>
      <c r="F23" s="105"/>
      <c r="G23" s="104"/>
      <c r="H23" s="105"/>
      <c r="I23" s="105"/>
      <c r="J23" s="105"/>
      <c r="K23" s="105"/>
      <c r="L23" s="105"/>
      <c r="M23" s="105"/>
      <c r="N23" s="105"/>
      <c r="O23" s="105"/>
      <c r="P23" s="106"/>
      <c r="Q23" s="105"/>
      <c r="R23" s="106"/>
      <c r="S23" s="105"/>
      <c r="T23" s="106"/>
      <c r="U23" s="105"/>
      <c r="V23" s="106"/>
      <c r="W23" s="105"/>
      <c r="X23" s="106"/>
      <c r="Y23" s="105"/>
      <c r="Z23" s="106"/>
      <c r="AA23" s="105"/>
    </row>
    <row r="24" spans="1:27" ht="18.75" customHeight="1">
      <c r="A24" s="77"/>
      <c r="B24" s="323" t="s">
        <v>156</v>
      </c>
      <c r="C24" s="324"/>
      <c r="D24" s="75">
        <f>SUM(D25)</f>
        <v>12806</v>
      </c>
      <c r="E24" s="74">
        <f>SUM(E25)</f>
        <v>-2.6</v>
      </c>
      <c r="F24" s="75">
        <f>SUM(F25)</f>
        <v>3594</v>
      </c>
      <c r="G24" s="74">
        <f>SUM(G25)</f>
        <v>1.4</v>
      </c>
      <c r="H24" s="75">
        <f>SUM(H25)</f>
        <v>12053</v>
      </c>
      <c r="I24" s="103">
        <f>100*(H24-D24)/D24</f>
        <v>-5.880056223645166</v>
      </c>
      <c r="J24" s="107">
        <v>3615</v>
      </c>
      <c r="K24" s="103">
        <f>100*(J24-F24)/F24</f>
        <v>0.5843071786310517</v>
      </c>
      <c r="L24" s="107">
        <v>12247</v>
      </c>
      <c r="M24" s="103">
        <f>100*(L24-H24)/H24</f>
        <v>1.6095577864432091</v>
      </c>
      <c r="N24" s="107">
        <v>3977</v>
      </c>
      <c r="O24" s="103">
        <f>100*(N24-J24)/J24</f>
        <v>10.013831258644537</v>
      </c>
      <c r="P24" s="106">
        <v>11518</v>
      </c>
      <c r="Q24" s="103">
        <f>100*(P24-L24)/L24</f>
        <v>-5.952478157916224</v>
      </c>
      <c r="R24" s="106">
        <v>3878</v>
      </c>
      <c r="S24" s="103">
        <f t="shared" si="0"/>
        <v>-2.4893135529293438</v>
      </c>
      <c r="T24" s="106">
        <v>10939</v>
      </c>
      <c r="U24" s="103">
        <f t="shared" si="1"/>
        <v>-5.026914394860219</v>
      </c>
      <c r="V24" s="106">
        <v>3779</v>
      </c>
      <c r="W24" s="103">
        <f t="shared" si="2"/>
        <v>-2.552862300154719</v>
      </c>
      <c r="X24" s="106">
        <v>10195</v>
      </c>
      <c r="Y24" s="103">
        <f t="shared" si="3"/>
        <v>-6.801352957308712</v>
      </c>
      <c r="Z24" s="106">
        <v>3661</v>
      </c>
      <c r="AA24" s="103">
        <f t="shared" si="4"/>
        <v>-3.1225191849695686</v>
      </c>
    </row>
    <row r="25" spans="1:27" ht="18.75" customHeight="1">
      <c r="A25" s="62"/>
      <c r="B25" s="83"/>
      <c r="C25" s="82" t="s">
        <v>155</v>
      </c>
      <c r="D25" s="108">
        <v>12806</v>
      </c>
      <c r="E25" s="109">
        <v>-2.6</v>
      </c>
      <c r="F25" s="108">
        <v>3594</v>
      </c>
      <c r="G25" s="110">
        <v>1.4</v>
      </c>
      <c r="H25" s="108">
        <v>12053</v>
      </c>
      <c r="I25" s="111">
        <f>100*(H25-D25)/D25</f>
        <v>-5.880056223645166</v>
      </c>
      <c r="J25" s="108">
        <v>3615</v>
      </c>
      <c r="K25" s="111">
        <f>100*(J25-F25)/F25</f>
        <v>0.5843071786310517</v>
      </c>
      <c r="L25" s="108">
        <v>12247</v>
      </c>
      <c r="M25" s="111">
        <f>100*(L25-H25)/H25</f>
        <v>1.6095577864432091</v>
      </c>
      <c r="N25" s="108">
        <v>3977</v>
      </c>
      <c r="O25" s="111">
        <f>100*(N25-J25)/J25</f>
        <v>10.013831258644537</v>
      </c>
      <c r="P25" s="112">
        <v>11518</v>
      </c>
      <c r="Q25" s="111">
        <f>100*(P25-L25)/L25</f>
        <v>-5.952478157916224</v>
      </c>
      <c r="R25" s="112">
        <v>3878</v>
      </c>
      <c r="S25" s="111">
        <f t="shared" si="0"/>
        <v>-2.4893135529293438</v>
      </c>
      <c r="T25" s="112">
        <v>10939</v>
      </c>
      <c r="U25" s="111">
        <f t="shared" si="1"/>
        <v>-5.026914394860219</v>
      </c>
      <c r="V25" s="112">
        <v>3779</v>
      </c>
      <c r="W25" s="111">
        <f t="shared" si="2"/>
        <v>-2.552862300154719</v>
      </c>
      <c r="X25" s="112">
        <v>10195</v>
      </c>
      <c r="Y25" s="111">
        <f t="shared" si="3"/>
        <v>-6.801352957308712</v>
      </c>
      <c r="Z25" s="112">
        <v>3661</v>
      </c>
      <c r="AA25" s="111">
        <f t="shared" si="4"/>
        <v>-3.1225191849695686</v>
      </c>
    </row>
    <row r="26" spans="1:27" ht="18.75" customHeight="1">
      <c r="A26" s="62"/>
      <c r="B26" s="83"/>
      <c r="C26" s="82"/>
      <c r="D26" s="113"/>
      <c r="E26" s="111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5"/>
      <c r="Q26" s="113"/>
      <c r="R26" s="115"/>
      <c r="S26" s="113"/>
      <c r="T26" s="115"/>
      <c r="U26" s="113"/>
      <c r="V26" s="115"/>
      <c r="W26" s="113"/>
      <c r="X26" s="115"/>
      <c r="Y26" s="113"/>
      <c r="Z26" s="115"/>
      <c r="AA26" s="113"/>
    </row>
    <row r="27" spans="1:27" ht="18.75" customHeight="1">
      <c r="A27" s="77"/>
      <c r="B27" s="323" t="s">
        <v>154</v>
      </c>
      <c r="C27" s="324"/>
      <c r="D27" s="75">
        <f>SUM(D28:D31)</f>
        <v>39575</v>
      </c>
      <c r="E27" s="103">
        <v>6.4</v>
      </c>
      <c r="F27" s="75">
        <f>SUM(F28:F31)</f>
        <v>9376</v>
      </c>
      <c r="G27" s="104">
        <v>10.2</v>
      </c>
      <c r="H27" s="75">
        <f>SUM(H28:H31)</f>
        <v>41509</v>
      </c>
      <c r="I27" s="103">
        <f>100*(H27-D27)/D27</f>
        <v>4.886923562855338</v>
      </c>
      <c r="J27" s="75">
        <f>SUM(J28:J31)</f>
        <v>10329</v>
      </c>
      <c r="K27" s="103">
        <f>100*(J27-F27)/F27</f>
        <v>10.16424914675768</v>
      </c>
      <c r="L27" s="75">
        <f>SUM(L28:L31)</f>
        <v>43332</v>
      </c>
      <c r="M27" s="103">
        <f>100*(L27-H27)/H27</f>
        <v>4.391818641740345</v>
      </c>
      <c r="N27" s="75">
        <f>SUM(N28:N31)</f>
        <v>10863</v>
      </c>
      <c r="O27" s="103">
        <f>100*(N27-J27)/J27</f>
        <v>5.16990996224223</v>
      </c>
      <c r="P27" s="75">
        <f>SUM(P28:P31)</f>
        <v>44488</v>
      </c>
      <c r="Q27" s="103">
        <f>100*(P27-L27)/L27</f>
        <v>2.667774393058248</v>
      </c>
      <c r="R27" s="75">
        <f>SUM(R28:R31)</f>
        <v>11391</v>
      </c>
      <c r="S27" s="103">
        <f t="shared" si="0"/>
        <v>4.860535763601215</v>
      </c>
      <c r="T27" s="75">
        <f>SUM(T28:T31)</f>
        <v>46547</v>
      </c>
      <c r="U27" s="103">
        <f t="shared" si="1"/>
        <v>4.628214349937061</v>
      </c>
      <c r="V27" s="75">
        <f>SUM(V28:V31)</f>
        <v>12793</v>
      </c>
      <c r="W27" s="103">
        <f t="shared" si="2"/>
        <v>12.307962426477044</v>
      </c>
      <c r="X27" s="75">
        <f>SUM(X28:X31)</f>
        <v>49999</v>
      </c>
      <c r="Y27" s="103">
        <f t="shared" si="3"/>
        <v>7.416160010312158</v>
      </c>
      <c r="Z27" s="75">
        <f>SUM(Z28:Z31)</f>
        <v>14623</v>
      </c>
      <c r="AA27" s="103">
        <f t="shared" si="4"/>
        <v>14.304697881654029</v>
      </c>
    </row>
    <row r="28" spans="1:27" ht="18.75" customHeight="1">
      <c r="A28" s="62"/>
      <c r="B28" s="83"/>
      <c r="C28" s="82" t="s">
        <v>153</v>
      </c>
      <c r="D28" s="108">
        <v>13665</v>
      </c>
      <c r="E28" s="109">
        <v>7.2</v>
      </c>
      <c r="F28" s="108">
        <v>3344</v>
      </c>
      <c r="G28" s="110">
        <v>10.3</v>
      </c>
      <c r="H28" s="108">
        <v>14141</v>
      </c>
      <c r="I28" s="111">
        <f>100*(H28-D28)/D28</f>
        <v>3.4833516282473473</v>
      </c>
      <c r="J28" s="108">
        <v>3586</v>
      </c>
      <c r="K28" s="111">
        <f>100*(J28-F28)/F28</f>
        <v>7.2368421052631575</v>
      </c>
      <c r="L28" s="108">
        <v>14423</v>
      </c>
      <c r="M28" s="111">
        <f>100*(L28-H28)/H28</f>
        <v>1.994201258751149</v>
      </c>
      <c r="N28" s="108">
        <v>3607</v>
      </c>
      <c r="O28" s="111">
        <f>100*(N28-J28)/J28</f>
        <v>0.5856107083100948</v>
      </c>
      <c r="P28" s="112">
        <v>14268</v>
      </c>
      <c r="Q28" s="111">
        <f>100*(P28-L28)/L28</f>
        <v>-1.0746723982527906</v>
      </c>
      <c r="R28" s="112">
        <v>3687</v>
      </c>
      <c r="S28" s="111">
        <f t="shared" si="0"/>
        <v>2.2179096201829775</v>
      </c>
      <c r="T28" s="112">
        <v>14562</v>
      </c>
      <c r="U28" s="111">
        <f t="shared" si="1"/>
        <v>2.0605550883095036</v>
      </c>
      <c r="V28" s="112">
        <v>3944</v>
      </c>
      <c r="W28" s="111">
        <f t="shared" si="2"/>
        <v>6.970436669378899</v>
      </c>
      <c r="X28" s="112">
        <v>15426</v>
      </c>
      <c r="Y28" s="111">
        <f t="shared" si="3"/>
        <v>5.933250927070457</v>
      </c>
      <c r="Z28" s="112">
        <v>4487</v>
      </c>
      <c r="AA28" s="111">
        <f t="shared" si="4"/>
        <v>13.767748478701826</v>
      </c>
    </row>
    <row r="29" spans="1:27" ht="18.75" customHeight="1">
      <c r="A29" s="62"/>
      <c r="B29" s="83"/>
      <c r="C29" s="82" t="s">
        <v>152</v>
      </c>
      <c r="D29" s="108">
        <v>12483</v>
      </c>
      <c r="E29" s="109">
        <v>6.9</v>
      </c>
      <c r="F29" s="108">
        <v>2948</v>
      </c>
      <c r="G29" s="110">
        <v>11.5</v>
      </c>
      <c r="H29" s="108">
        <v>13103</v>
      </c>
      <c r="I29" s="111">
        <f>100*(H29-D29)/D29</f>
        <v>4.966754786509653</v>
      </c>
      <c r="J29" s="108">
        <v>3259</v>
      </c>
      <c r="K29" s="111">
        <f>100*(J29-F29)/F29</f>
        <v>10.549525101763908</v>
      </c>
      <c r="L29" s="108">
        <v>13678</v>
      </c>
      <c r="M29" s="111">
        <f>100*(L29-H29)/H29</f>
        <v>4.388308021063878</v>
      </c>
      <c r="N29" s="108">
        <v>3457</v>
      </c>
      <c r="O29" s="111">
        <f>100*(N29-J29)/J29</f>
        <v>6.075483277078859</v>
      </c>
      <c r="P29" s="112">
        <v>14163</v>
      </c>
      <c r="Q29" s="111">
        <f>100*(P29-L29)/L29</f>
        <v>3.5458400350928496</v>
      </c>
      <c r="R29" s="112">
        <v>3692</v>
      </c>
      <c r="S29" s="111">
        <f t="shared" si="0"/>
        <v>6.7978015620480186</v>
      </c>
      <c r="T29" s="112">
        <v>14358</v>
      </c>
      <c r="U29" s="111">
        <f t="shared" si="1"/>
        <v>1.3768269434441855</v>
      </c>
      <c r="V29" s="112">
        <v>3909</v>
      </c>
      <c r="W29" s="111">
        <f t="shared" si="2"/>
        <v>5.877573131094258</v>
      </c>
      <c r="X29" s="112">
        <v>15308</v>
      </c>
      <c r="Y29" s="111">
        <f t="shared" si="3"/>
        <v>6.616520406741886</v>
      </c>
      <c r="Z29" s="112">
        <v>4461</v>
      </c>
      <c r="AA29" s="111">
        <f t="shared" si="4"/>
        <v>14.12125863392172</v>
      </c>
    </row>
    <row r="30" spans="1:27" ht="18.75" customHeight="1">
      <c r="A30" s="62"/>
      <c r="B30" s="83"/>
      <c r="C30" s="82" t="s">
        <v>151</v>
      </c>
      <c r="D30" s="108">
        <v>9160</v>
      </c>
      <c r="E30" s="109">
        <v>7.6</v>
      </c>
      <c r="F30" s="108">
        <v>2167</v>
      </c>
      <c r="G30" s="110">
        <v>12.9</v>
      </c>
      <c r="H30" s="108">
        <v>10009</v>
      </c>
      <c r="I30" s="111">
        <f>100*(H30-D30)/D30</f>
        <v>9.268558951965066</v>
      </c>
      <c r="J30" s="108">
        <v>2539</v>
      </c>
      <c r="K30" s="111">
        <f>100*(J30-F30)/F30</f>
        <v>17.166589755422244</v>
      </c>
      <c r="L30" s="108">
        <v>10960</v>
      </c>
      <c r="M30" s="111">
        <f>100*(L30-H30)/H30</f>
        <v>9.501448696173444</v>
      </c>
      <c r="N30" s="108">
        <v>2854</v>
      </c>
      <c r="O30" s="111">
        <f>100*(N30-J30)/J30</f>
        <v>12.406459235919653</v>
      </c>
      <c r="P30" s="112">
        <v>11503</v>
      </c>
      <c r="Q30" s="111">
        <f>100*(P30-L30)/L30</f>
        <v>4.954379562043796</v>
      </c>
      <c r="R30" s="112">
        <v>3002</v>
      </c>
      <c r="S30" s="111">
        <f t="shared" si="0"/>
        <v>5.185704274702172</v>
      </c>
      <c r="T30" s="112">
        <v>13113</v>
      </c>
      <c r="U30" s="111">
        <f t="shared" si="1"/>
        <v>13.9963487785795</v>
      </c>
      <c r="V30" s="112">
        <v>3874</v>
      </c>
      <c r="W30" s="111">
        <f t="shared" si="2"/>
        <v>29.0473017988008</v>
      </c>
      <c r="X30" s="112">
        <v>14343</v>
      </c>
      <c r="Y30" s="111">
        <f t="shared" si="3"/>
        <v>9.380004575611988</v>
      </c>
      <c r="Z30" s="112">
        <v>4434</v>
      </c>
      <c r="AA30" s="111">
        <f t="shared" si="4"/>
        <v>14.455343314403716</v>
      </c>
    </row>
    <row r="31" spans="1:27" ht="18.75" customHeight="1">
      <c r="A31" s="62"/>
      <c r="B31" s="83"/>
      <c r="C31" s="82" t="s">
        <v>150</v>
      </c>
      <c r="D31" s="108">
        <v>4267</v>
      </c>
      <c r="E31" s="109" t="s">
        <v>205</v>
      </c>
      <c r="F31" s="108">
        <v>917</v>
      </c>
      <c r="G31" s="110">
        <v>0.7</v>
      </c>
      <c r="H31" s="108">
        <v>4256</v>
      </c>
      <c r="I31" s="111">
        <f>100*(H31-D31)/D31</f>
        <v>-0.2577923599718772</v>
      </c>
      <c r="J31" s="108">
        <v>945</v>
      </c>
      <c r="K31" s="111">
        <f>100*(J31-F31)/F31</f>
        <v>3.053435114503817</v>
      </c>
      <c r="L31" s="108">
        <v>4271</v>
      </c>
      <c r="M31" s="111">
        <f>100*(L31-H31)/H31</f>
        <v>0.3524436090225564</v>
      </c>
      <c r="N31" s="108">
        <v>945</v>
      </c>
      <c r="O31" s="111" t="s">
        <v>206</v>
      </c>
      <c r="P31" s="112">
        <v>4554</v>
      </c>
      <c r="Q31" s="111">
        <f>100*(P31-L31)/L31</f>
        <v>6.6260828845703585</v>
      </c>
      <c r="R31" s="112">
        <v>1010</v>
      </c>
      <c r="S31" s="111">
        <f t="shared" si="0"/>
        <v>6.878306878306878</v>
      </c>
      <c r="T31" s="112">
        <v>4514</v>
      </c>
      <c r="U31" s="111">
        <f t="shared" si="1"/>
        <v>-0.8783487044356609</v>
      </c>
      <c r="V31" s="112">
        <v>1066</v>
      </c>
      <c r="W31" s="111">
        <f t="shared" si="2"/>
        <v>5.544554455445544</v>
      </c>
      <c r="X31" s="112">
        <v>4922</v>
      </c>
      <c r="Y31" s="111">
        <f t="shared" si="3"/>
        <v>9.038546743464776</v>
      </c>
      <c r="Z31" s="112">
        <v>1241</v>
      </c>
      <c r="AA31" s="111">
        <f t="shared" si="4"/>
        <v>16.416510318949342</v>
      </c>
    </row>
    <row r="32" spans="1:27" ht="18.75" customHeight="1">
      <c r="A32" s="62"/>
      <c r="B32" s="83"/>
      <c r="C32" s="82"/>
      <c r="D32" s="113"/>
      <c r="E32" s="111"/>
      <c r="F32" s="113"/>
      <c r="G32" s="114"/>
      <c r="H32" s="113"/>
      <c r="I32" s="113"/>
      <c r="J32" s="113"/>
      <c r="K32" s="113"/>
      <c r="L32" s="113"/>
      <c r="M32" s="113"/>
      <c r="N32" s="113"/>
      <c r="O32" s="113"/>
      <c r="P32" s="115"/>
      <c r="Q32" s="113"/>
      <c r="R32" s="115"/>
      <c r="S32" s="113"/>
      <c r="T32" s="115"/>
      <c r="U32" s="113"/>
      <c r="V32" s="115"/>
      <c r="W32" s="113"/>
      <c r="X32" s="115"/>
      <c r="Y32" s="113"/>
      <c r="Z32" s="115"/>
      <c r="AA32" s="113"/>
    </row>
    <row r="33" spans="1:27" ht="18.75" customHeight="1">
      <c r="A33" s="77"/>
      <c r="B33" s="323" t="s">
        <v>149</v>
      </c>
      <c r="C33" s="324"/>
      <c r="D33" s="75">
        <f>SUM(D34:D41)</f>
        <v>61041</v>
      </c>
      <c r="E33" s="103">
        <v>26.6</v>
      </c>
      <c r="F33" s="75">
        <f>SUM(F34:F41)</f>
        <v>16198</v>
      </c>
      <c r="G33" s="104">
        <v>38.4</v>
      </c>
      <c r="H33" s="75">
        <f>SUM(H34:H41)</f>
        <v>69337</v>
      </c>
      <c r="I33" s="103">
        <f aca="true" t="shared" si="10" ref="I33:I41">100*(H33-D33)/D33</f>
        <v>13.590865156206485</v>
      </c>
      <c r="J33" s="75">
        <f>SUM(J34:J41)</f>
        <v>20912</v>
      </c>
      <c r="K33" s="103">
        <f aca="true" t="shared" si="11" ref="K33:K41">100*(J33-F33)/F33</f>
        <v>29.10235831584146</v>
      </c>
      <c r="L33" s="75">
        <f>SUM(L34:L41)</f>
        <v>75826</v>
      </c>
      <c r="M33" s="103">
        <f aca="true" t="shared" si="12" ref="M33:M41">100*(L33-H33)/H33</f>
        <v>9.358639687324228</v>
      </c>
      <c r="N33" s="75">
        <f>SUM(N34:N41)</f>
        <v>23103</v>
      </c>
      <c r="O33" s="103">
        <f aca="true" t="shared" si="13" ref="O33:O41">100*(N33-J33)/J33</f>
        <v>10.477237949502678</v>
      </c>
      <c r="P33" s="75">
        <f>SUM(P34:P41)</f>
        <v>80126</v>
      </c>
      <c r="Q33" s="103">
        <f aca="true" t="shared" si="14" ref="Q33:Q41">100*(P33-L33)/L33</f>
        <v>5.670878062933558</v>
      </c>
      <c r="R33" s="75">
        <f>SUM(R34:R41)</f>
        <v>25648</v>
      </c>
      <c r="S33" s="103">
        <f t="shared" si="0"/>
        <v>11.015885382850712</v>
      </c>
      <c r="T33" s="75">
        <f>SUM(T34:T41)</f>
        <v>83535</v>
      </c>
      <c r="U33" s="103">
        <f t="shared" si="1"/>
        <v>4.254549085190824</v>
      </c>
      <c r="V33" s="75">
        <f>SUM(V34:V41)</f>
        <v>28691</v>
      </c>
      <c r="W33" s="103">
        <f t="shared" si="2"/>
        <v>11.86447286338116</v>
      </c>
      <c r="X33" s="75">
        <f>SUM(X34:X41)</f>
        <v>87188</v>
      </c>
      <c r="Y33" s="103">
        <f t="shared" si="3"/>
        <v>4.373017298138505</v>
      </c>
      <c r="Z33" s="75">
        <f>SUM(Z34:Z41)</f>
        <v>31495</v>
      </c>
      <c r="AA33" s="103">
        <f t="shared" si="4"/>
        <v>9.773099578264961</v>
      </c>
    </row>
    <row r="34" spans="1:27" ht="18.75" customHeight="1">
      <c r="A34" s="62"/>
      <c r="B34" s="83"/>
      <c r="C34" s="82" t="s">
        <v>148</v>
      </c>
      <c r="D34" s="108">
        <v>12055</v>
      </c>
      <c r="E34" s="109">
        <v>3.8</v>
      </c>
      <c r="F34" s="108">
        <v>3042</v>
      </c>
      <c r="G34" s="110">
        <v>6.4</v>
      </c>
      <c r="H34" s="108">
        <v>12217</v>
      </c>
      <c r="I34" s="111">
        <f t="shared" si="10"/>
        <v>1.343840729987557</v>
      </c>
      <c r="J34" s="108">
        <v>3210</v>
      </c>
      <c r="K34" s="111">
        <f t="shared" si="11"/>
        <v>5.522682445759369</v>
      </c>
      <c r="L34" s="108">
        <v>12321</v>
      </c>
      <c r="M34" s="111">
        <f t="shared" si="12"/>
        <v>0.8512728165670786</v>
      </c>
      <c r="N34" s="108">
        <v>3301</v>
      </c>
      <c r="O34" s="111">
        <f t="shared" si="13"/>
        <v>2.8348909657320873</v>
      </c>
      <c r="P34" s="112">
        <v>12012</v>
      </c>
      <c r="Q34" s="111">
        <f t="shared" si="14"/>
        <v>-2.5079133187241296</v>
      </c>
      <c r="R34" s="112">
        <v>3263</v>
      </c>
      <c r="S34" s="111">
        <f t="shared" si="0"/>
        <v>-1.1511663132384127</v>
      </c>
      <c r="T34" s="112">
        <v>11803</v>
      </c>
      <c r="U34" s="111">
        <f t="shared" si="1"/>
        <v>-1.73992673992674</v>
      </c>
      <c r="V34" s="112">
        <v>3342</v>
      </c>
      <c r="W34" s="111">
        <f t="shared" si="2"/>
        <v>2.421084891204413</v>
      </c>
      <c r="X34" s="112">
        <v>12454</v>
      </c>
      <c r="Y34" s="111">
        <f t="shared" si="3"/>
        <v>5.5155468948572395</v>
      </c>
      <c r="Z34" s="112">
        <v>3737</v>
      </c>
      <c r="AA34" s="111">
        <f t="shared" si="4"/>
        <v>11.819269898264512</v>
      </c>
    </row>
    <row r="35" spans="1:27" ht="18.75" customHeight="1">
      <c r="A35" s="62"/>
      <c r="B35" s="83"/>
      <c r="C35" s="82" t="s">
        <v>147</v>
      </c>
      <c r="D35" s="108">
        <v>15252</v>
      </c>
      <c r="E35" s="109">
        <v>24.2</v>
      </c>
      <c r="F35" s="108">
        <v>3789</v>
      </c>
      <c r="G35" s="110">
        <v>31.4</v>
      </c>
      <c r="H35" s="108">
        <v>17159</v>
      </c>
      <c r="I35" s="111">
        <f t="shared" si="10"/>
        <v>12.503278258589038</v>
      </c>
      <c r="J35" s="108">
        <v>4295</v>
      </c>
      <c r="K35" s="111">
        <f t="shared" si="11"/>
        <v>13.354447083663235</v>
      </c>
      <c r="L35" s="108">
        <v>19271</v>
      </c>
      <c r="M35" s="111">
        <f t="shared" si="12"/>
        <v>12.308409580977912</v>
      </c>
      <c r="N35" s="108">
        <v>4907</v>
      </c>
      <c r="O35" s="111">
        <f t="shared" si="13"/>
        <v>14.249126891734575</v>
      </c>
      <c r="P35" s="112">
        <v>20266</v>
      </c>
      <c r="Q35" s="111">
        <f t="shared" si="14"/>
        <v>5.163198588552747</v>
      </c>
      <c r="R35" s="112">
        <v>5346</v>
      </c>
      <c r="S35" s="111">
        <f t="shared" si="0"/>
        <v>8.94640309761565</v>
      </c>
      <c r="T35" s="112">
        <v>20860</v>
      </c>
      <c r="U35" s="111">
        <f t="shared" si="1"/>
        <v>2.9310174676798577</v>
      </c>
      <c r="V35" s="112">
        <v>5726</v>
      </c>
      <c r="W35" s="111">
        <f t="shared" si="2"/>
        <v>7.10811821922933</v>
      </c>
      <c r="X35" s="112">
        <v>21477</v>
      </c>
      <c r="Y35" s="111">
        <f t="shared" si="3"/>
        <v>2.9578139980824543</v>
      </c>
      <c r="Z35" s="112">
        <v>6282</v>
      </c>
      <c r="AA35" s="111">
        <f t="shared" si="4"/>
        <v>9.710094306671325</v>
      </c>
    </row>
    <row r="36" spans="1:27" ht="18.75" customHeight="1">
      <c r="A36" s="62"/>
      <c r="B36" s="83"/>
      <c r="C36" s="82" t="s">
        <v>146</v>
      </c>
      <c r="D36" s="108">
        <v>23752</v>
      </c>
      <c r="E36" s="109">
        <v>74.7</v>
      </c>
      <c r="F36" s="108">
        <v>6957</v>
      </c>
      <c r="G36" s="110">
        <v>105.5</v>
      </c>
      <c r="H36" s="108">
        <v>31817</v>
      </c>
      <c r="I36" s="111">
        <f t="shared" si="10"/>
        <v>33.95503536544291</v>
      </c>
      <c r="J36" s="108">
        <v>11188</v>
      </c>
      <c r="K36" s="111">
        <f t="shared" si="11"/>
        <v>60.816443869483976</v>
      </c>
      <c r="L36" s="108">
        <v>36080</v>
      </c>
      <c r="M36" s="111">
        <f t="shared" si="12"/>
        <v>13.398497658484459</v>
      </c>
      <c r="N36" s="108">
        <v>12680</v>
      </c>
      <c r="O36" s="111">
        <f t="shared" si="13"/>
        <v>13.335716839470862</v>
      </c>
      <c r="P36" s="112">
        <v>39769</v>
      </c>
      <c r="Q36" s="111">
        <f t="shared" si="14"/>
        <v>10.22450110864745</v>
      </c>
      <c r="R36" s="112">
        <v>14835</v>
      </c>
      <c r="S36" s="111">
        <f t="shared" si="0"/>
        <v>16.99526813880126</v>
      </c>
      <c r="T36" s="112">
        <v>42945</v>
      </c>
      <c r="U36" s="111">
        <f t="shared" si="1"/>
        <v>7.986119842088058</v>
      </c>
      <c r="V36" s="112">
        <v>17422</v>
      </c>
      <c r="W36" s="111">
        <f t="shared" si="2"/>
        <v>17.43849005729693</v>
      </c>
      <c r="X36" s="112">
        <v>45581</v>
      </c>
      <c r="Y36" s="111">
        <f t="shared" si="3"/>
        <v>6.138083595296309</v>
      </c>
      <c r="Z36" s="112">
        <v>19217</v>
      </c>
      <c r="AA36" s="111">
        <f t="shared" si="4"/>
        <v>10.303065090115945</v>
      </c>
    </row>
    <row r="37" spans="1:27" ht="18.75" customHeight="1">
      <c r="A37" s="62"/>
      <c r="B37" s="83"/>
      <c r="C37" s="82" t="s">
        <v>145</v>
      </c>
      <c r="D37" s="108">
        <v>1229</v>
      </c>
      <c r="E37" s="109">
        <v>4.8</v>
      </c>
      <c r="F37" s="108">
        <v>273</v>
      </c>
      <c r="G37" s="110">
        <v>-4.2</v>
      </c>
      <c r="H37" s="108">
        <v>989</v>
      </c>
      <c r="I37" s="111">
        <f t="shared" si="10"/>
        <v>-19.52807160292921</v>
      </c>
      <c r="J37" s="108">
        <v>249</v>
      </c>
      <c r="K37" s="111">
        <f t="shared" si="11"/>
        <v>-8.791208791208792</v>
      </c>
      <c r="L37" s="108">
        <v>987</v>
      </c>
      <c r="M37" s="111">
        <f t="shared" si="12"/>
        <v>-0.20222446916076844</v>
      </c>
      <c r="N37" s="108">
        <v>251</v>
      </c>
      <c r="O37" s="111">
        <f t="shared" si="13"/>
        <v>0.8032128514056225</v>
      </c>
      <c r="P37" s="112">
        <v>1088</v>
      </c>
      <c r="Q37" s="111">
        <f t="shared" si="14"/>
        <v>10.233029381965553</v>
      </c>
      <c r="R37" s="112">
        <v>267</v>
      </c>
      <c r="S37" s="111">
        <f t="shared" si="0"/>
        <v>6.374501992031872</v>
      </c>
      <c r="T37" s="112">
        <v>1171</v>
      </c>
      <c r="U37" s="111">
        <f t="shared" si="1"/>
        <v>7.6286764705882355</v>
      </c>
      <c r="V37" s="112">
        <v>303</v>
      </c>
      <c r="W37" s="111">
        <f t="shared" si="2"/>
        <v>13.48314606741573</v>
      </c>
      <c r="X37" s="112">
        <v>1205</v>
      </c>
      <c r="Y37" s="111">
        <f t="shared" si="3"/>
        <v>2.9035012809564473</v>
      </c>
      <c r="Z37" s="112">
        <v>338</v>
      </c>
      <c r="AA37" s="111">
        <f t="shared" si="4"/>
        <v>11.551155115511552</v>
      </c>
    </row>
    <row r="38" spans="1:27" ht="18.75" customHeight="1">
      <c r="A38" s="62"/>
      <c r="B38" s="83"/>
      <c r="C38" s="82" t="s">
        <v>144</v>
      </c>
      <c r="D38" s="108">
        <v>1866</v>
      </c>
      <c r="E38" s="109">
        <v>-0.8</v>
      </c>
      <c r="F38" s="108">
        <v>441</v>
      </c>
      <c r="G38" s="110">
        <v>1.4</v>
      </c>
      <c r="H38" s="108">
        <v>1513</v>
      </c>
      <c r="I38" s="111">
        <f t="shared" si="10"/>
        <v>-18.917470525187568</v>
      </c>
      <c r="J38" s="108">
        <v>401</v>
      </c>
      <c r="K38" s="111">
        <f t="shared" si="11"/>
        <v>-9.070294784580499</v>
      </c>
      <c r="L38" s="108">
        <v>1534</v>
      </c>
      <c r="M38" s="111">
        <f t="shared" si="12"/>
        <v>1.3879709187045606</v>
      </c>
      <c r="N38" s="108">
        <v>416</v>
      </c>
      <c r="O38" s="111">
        <f t="shared" si="13"/>
        <v>3.7406483790523692</v>
      </c>
      <c r="P38" s="112">
        <v>1488</v>
      </c>
      <c r="Q38" s="111">
        <f t="shared" si="14"/>
        <v>-2.9986962190352022</v>
      </c>
      <c r="R38" s="112">
        <v>409</v>
      </c>
      <c r="S38" s="111">
        <f t="shared" si="0"/>
        <v>-1.6826923076923077</v>
      </c>
      <c r="T38" s="112">
        <v>1501</v>
      </c>
      <c r="U38" s="111">
        <f t="shared" si="1"/>
        <v>0.8736559139784946</v>
      </c>
      <c r="V38" s="112">
        <v>439</v>
      </c>
      <c r="W38" s="111">
        <f t="shared" si="2"/>
        <v>7.334963325183374</v>
      </c>
      <c r="X38" s="112">
        <v>1400</v>
      </c>
      <c r="Y38" s="111">
        <f t="shared" si="3"/>
        <v>-6.7288474350433045</v>
      </c>
      <c r="Z38" s="112">
        <v>433</v>
      </c>
      <c r="AA38" s="111">
        <f t="shared" si="4"/>
        <v>-1.366742596810934</v>
      </c>
    </row>
    <row r="39" spans="1:27" ht="18.75" customHeight="1">
      <c r="A39" s="62"/>
      <c r="B39" s="83"/>
      <c r="C39" s="82" t="s">
        <v>143</v>
      </c>
      <c r="D39" s="108">
        <v>3904</v>
      </c>
      <c r="E39" s="109">
        <v>-10.3</v>
      </c>
      <c r="F39" s="108">
        <v>928</v>
      </c>
      <c r="G39" s="110">
        <v>-4.9</v>
      </c>
      <c r="H39" s="108">
        <v>3566</v>
      </c>
      <c r="I39" s="111">
        <f t="shared" si="10"/>
        <v>-8.657786885245901</v>
      </c>
      <c r="J39" s="108">
        <v>886</v>
      </c>
      <c r="K39" s="111">
        <f t="shared" si="11"/>
        <v>-4.525862068965517</v>
      </c>
      <c r="L39" s="108">
        <v>3421</v>
      </c>
      <c r="M39" s="111">
        <f t="shared" si="12"/>
        <v>-4.0661805945036456</v>
      </c>
      <c r="N39" s="108">
        <v>858</v>
      </c>
      <c r="O39" s="111">
        <f t="shared" si="13"/>
        <v>-3.160270880361174</v>
      </c>
      <c r="P39" s="112">
        <v>3378</v>
      </c>
      <c r="Q39" s="111">
        <f t="shared" si="14"/>
        <v>-1.2569424144986845</v>
      </c>
      <c r="R39" s="112">
        <v>848</v>
      </c>
      <c r="S39" s="111">
        <f t="shared" si="0"/>
        <v>-1.1655011655011656</v>
      </c>
      <c r="T39" s="112">
        <v>3256</v>
      </c>
      <c r="U39" s="111">
        <f t="shared" si="1"/>
        <v>-3.611604499703967</v>
      </c>
      <c r="V39" s="112">
        <v>820</v>
      </c>
      <c r="W39" s="111">
        <f t="shared" si="2"/>
        <v>-3.30188679245283</v>
      </c>
      <c r="X39" s="112">
        <v>3154</v>
      </c>
      <c r="Y39" s="111">
        <f t="shared" si="3"/>
        <v>-3.1326781326781328</v>
      </c>
      <c r="Z39" s="112">
        <v>831</v>
      </c>
      <c r="AA39" s="111">
        <f t="shared" si="4"/>
        <v>1.3414634146341464</v>
      </c>
    </row>
    <row r="40" spans="1:27" ht="18.75" customHeight="1">
      <c r="A40" s="62"/>
      <c r="B40" s="83"/>
      <c r="C40" s="82" t="s">
        <v>142</v>
      </c>
      <c r="D40" s="108">
        <v>1513</v>
      </c>
      <c r="E40" s="109">
        <v>28.3</v>
      </c>
      <c r="F40" s="108">
        <v>316</v>
      </c>
      <c r="G40" s="110">
        <v>1</v>
      </c>
      <c r="H40" s="108">
        <v>846</v>
      </c>
      <c r="I40" s="111">
        <f t="shared" si="10"/>
        <v>-44.08460013218771</v>
      </c>
      <c r="J40" s="108">
        <v>239</v>
      </c>
      <c r="K40" s="111">
        <f t="shared" si="11"/>
        <v>-24.367088607594937</v>
      </c>
      <c r="L40" s="108">
        <v>921</v>
      </c>
      <c r="M40" s="111">
        <f t="shared" si="12"/>
        <v>8.865248226950355</v>
      </c>
      <c r="N40" s="108">
        <v>253</v>
      </c>
      <c r="O40" s="111">
        <f t="shared" si="13"/>
        <v>5.857740585774058</v>
      </c>
      <c r="P40" s="112">
        <v>861</v>
      </c>
      <c r="Q40" s="111">
        <f t="shared" si="14"/>
        <v>-6.514657980456026</v>
      </c>
      <c r="R40" s="112">
        <v>258</v>
      </c>
      <c r="S40" s="111">
        <f t="shared" si="0"/>
        <v>1.976284584980237</v>
      </c>
      <c r="T40" s="112">
        <v>750</v>
      </c>
      <c r="U40" s="111">
        <f t="shared" si="1"/>
        <v>-12.89198606271777</v>
      </c>
      <c r="V40" s="112">
        <v>246</v>
      </c>
      <c r="W40" s="111">
        <f t="shared" si="2"/>
        <v>-4.651162790697675</v>
      </c>
      <c r="X40" s="112">
        <v>731</v>
      </c>
      <c r="Y40" s="111">
        <f t="shared" si="3"/>
        <v>-2.533333333333333</v>
      </c>
      <c r="Z40" s="112">
        <v>252</v>
      </c>
      <c r="AA40" s="111">
        <f t="shared" si="4"/>
        <v>2.4390243902439024</v>
      </c>
    </row>
    <row r="41" spans="1:27" ht="18.75" customHeight="1">
      <c r="A41" s="62"/>
      <c r="B41" s="83"/>
      <c r="C41" s="82" t="s">
        <v>141</v>
      </c>
      <c r="D41" s="108">
        <v>1470</v>
      </c>
      <c r="E41" s="109">
        <v>-31.3</v>
      </c>
      <c r="F41" s="108">
        <v>452</v>
      </c>
      <c r="G41" s="110">
        <v>-20</v>
      </c>
      <c r="H41" s="108">
        <v>1230</v>
      </c>
      <c r="I41" s="111">
        <f t="shared" si="10"/>
        <v>-16.3265306122449</v>
      </c>
      <c r="J41" s="108">
        <v>444</v>
      </c>
      <c r="K41" s="111">
        <f t="shared" si="11"/>
        <v>-1.7699115044247788</v>
      </c>
      <c r="L41" s="108">
        <v>1291</v>
      </c>
      <c r="M41" s="111">
        <f t="shared" si="12"/>
        <v>4.959349593495935</v>
      </c>
      <c r="N41" s="108">
        <v>437</v>
      </c>
      <c r="O41" s="111">
        <f t="shared" si="13"/>
        <v>-1.5765765765765767</v>
      </c>
      <c r="P41" s="112">
        <v>1264</v>
      </c>
      <c r="Q41" s="111">
        <f t="shared" si="14"/>
        <v>-2.09140201394268</v>
      </c>
      <c r="R41" s="112">
        <v>422</v>
      </c>
      <c r="S41" s="111">
        <f t="shared" si="0"/>
        <v>-3.4324942791762014</v>
      </c>
      <c r="T41" s="112">
        <v>1249</v>
      </c>
      <c r="U41" s="111">
        <f t="shared" si="1"/>
        <v>-1.1867088607594938</v>
      </c>
      <c r="V41" s="112">
        <v>393</v>
      </c>
      <c r="W41" s="111">
        <f t="shared" si="2"/>
        <v>-6.872037914691943</v>
      </c>
      <c r="X41" s="112">
        <v>1186</v>
      </c>
      <c r="Y41" s="111">
        <f t="shared" si="3"/>
        <v>-5.044035228182546</v>
      </c>
      <c r="Z41" s="112">
        <v>405</v>
      </c>
      <c r="AA41" s="111">
        <f t="shared" si="4"/>
        <v>3.053435114503817</v>
      </c>
    </row>
    <row r="42" spans="1:27" ht="18.75" customHeight="1">
      <c r="A42" s="62"/>
      <c r="B42" s="83"/>
      <c r="C42" s="82"/>
      <c r="D42" s="113"/>
      <c r="E42" s="111"/>
      <c r="F42" s="113"/>
      <c r="G42" s="114"/>
      <c r="H42" s="113"/>
      <c r="I42" s="113"/>
      <c r="J42" s="113"/>
      <c r="K42" s="113"/>
      <c r="L42" s="113"/>
      <c r="M42" s="113"/>
      <c r="N42" s="113"/>
      <c r="O42" s="113"/>
      <c r="P42" s="115"/>
      <c r="Q42" s="113"/>
      <c r="R42" s="115"/>
      <c r="S42" s="113"/>
      <c r="T42" s="115"/>
      <c r="U42" s="113"/>
      <c r="V42" s="115"/>
      <c r="W42" s="113"/>
      <c r="X42" s="115"/>
      <c r="Y42" s="113"/>
      <c r="Z42" s="115"/>
      <c r="AA42" s="113"/>
    </row>
    <row r="43" spans="1:27" ht="18.75" customHeight="1">
      <c r="A43" s="77"/>
      <c r="B43" s="323" t="s">
        <v>140</v>
      </c>
      <c r="C43" s="324"/>
      <c r="D43" s="75">
        <f>SUM(D44:D48)</f>
        <v>72503</v>
      </c>
      <c r="E43" s="103">
        <v>12.1</v>
      </c>
      <c r="F43" s="75">
        <f>SUM(F44:F48)</f>
        <v>17460</v>
      </c>
      <c r="G43" s="104">
        <v>20.5</v>
      </c>
      <c r="H43" s="75">
        <f>SUM(H44:H48)</f>
        <v>78602</v>
      </c>
      <c r="I43" s="103">
        <f aca="true" t="shared" si="15" ref="I43:I48">100*(H43-D43)/D43</f>
        <v>8.412065707625892</v>
      </c>
      <c r="J43" s="75">
        <f>SUM(J44:J48)</f>
        <v>20097</v>
      </c>
      <c r="K43" s="103">
        <f aca="true" t="shared" si="16" ref="K43:K48">100*(J43-F43)/F43</f>
        <v>15.103092783505154</v>
      </c>
      <c r="L43" s="75">
        <f>SUM(L44:L48)</f>
        <v>82251</v>
      </c>
      <c r="M43" s="103">
        <f aca="true" t="shared" si="17" ref="M43:M48">100*(L43-H43)/H43</f>
        <v>4.642375512073484</v>
      </c>
      <c r="N43" s="75">
        <f>SUM(N44:N48)</f>
        <v>21490</v>
      </c>
      <c r="O43" s="103">
        <f aca="true" t="shared" si="18" ref="O43:O48">100*(N43-J43)/J43</f>
        <v>6.931382793451759</v>
      </c>
      <c r="P43" s="75">
        <f>SUM(P44:P48)</f>
        <v>84973</v>
      </c>
      <c r="Q43" s="103">
        <f>100*(P43-L43)/L43</f>
        <v>3.309382256750678</v>
      </c>
      <c r="R43" s="75">
        <f>SUM(R44:R48)</f>
        <v>23195</v>
      </c>
      <c r="S43" s="103">
        <f t="shared" si="0"/>
        <v>7.93392275476966</v>
      </c>
      <c r="T43" s="75">
        <f>SUM(T44:T48)</f>
        <v>91407</v>
      </c>
      <c r="U43" s="103">
        <f t="shared" si="1"/>
        <v>7.571816930083673</v>
      </c>
      <c r="V43" s="75">
        <f>SUM(V44:V48)</f>
        <v>26420</v>
      </c>
      <c r="W43" s="103">
        <f t="shared" si="2"/>
        <v>13.903858590213408</v>
      </c>
      <c r="X43" s="75">
        <f>SUM(X44:X48)</f>
        <v>95534</v>
      </c>
      <c r="Y43" s="103">
        <f t="shared" si="3"/>
        <v>4.514971501088538</v>
      </c>
      <c r="Z43" s="75">
        <f>SUM(Z44:Z48)</f>
        <v>29078</v>
      </c>
      <c r="AA43" s="103">
        <f t="shared" si="4"/>
        <v>10.060560181680545</v>
      </c>
    </row>
    <row r="44" spans="1:27" ht="18.75" customHeight="1">
      <c r="A44" s="62"/>
      <c r="B44" s="83"/>
      <c r="C44" s="82" t="s">
        <v>139</v>
      </c>
      <c r="D44" s="108">
        <v>22494</v>
      </c>
      <c r="E44" s="109">
        <v>4.4</v>
      </c>
      <c r="F44" s="108">
        <v>5254</v>
      </c>
      <c r="G44" s="110">
        <v>10.7</v>
      </c>
      <c r="H44" s="108">
        <v>23682</v>
      </c>
      <c r="I44" s="111">
        <f t="shared" si="15"/>
        <v>5.2814083755668175</v>
      </c>
      <c r="J44" s="108">
        <v>5766</v>
      </c>
      <c r="K44" s="111">
        <f t="shared" si="16"/>
        <v>9.744956223829464</v>
      </c>
      <c r="L44" s="108">
        <v>24591</v>
      </c>
      <c r="M44" s="111">
        <f t="shared" si="17"/>
        <v>3.8383582467696984</v>
      </c>
      <c r="N44" s="108">
        <v>6064</v>
      </c>
      <c r="O44" s="111">
        <f t="shared" si="18"/>
        <v>5.168227540756157</v>
      </c>
      <c r="P44" s="112">
        <v>26078</v>
      </c>
      <c r="Q44" s="111">
        <f>100*(P44-L44)/L44</f>
        <v>6.046927737790249</v>
      </c>
      <c r="R44" s="112">
        <v>6838</v>
      </c>
      <c r="S44" s="111">
        <f t="shared" si="0"/>
        <v>12.763852242744063</v>
      </c>
      <c r="T44" s="112">
        <v>30318</v>
      </c>
      <c r="U44" s="111">
        <f t="shared" si="1"/>
        <v>16.258915561009278</v>
      </c>
      <c r="V44" s="112">
        <v>8502</v>
      </c>
      <c r="W44" s="111">
        <f t="shared" si="2"/>
        <v>24.334600760456272</v>
      </c>
      <c r="X44" s="112">
        <v>34304</v>
      </c>
      <c r="Y44" s="111">
        <f t="shared" si="3"/>
        <v>13.14730523121578</v>
      </c>
      <c r="Z44" s="112">
        <v>10133</v>
      </c>
      <c r="AA44" s="111">
        <f t="shared" si="4"/>
        <v>19.18372147729946</v>
      </c>
    </row>
    <row r="45" spans="1:27" ht="18.75" customHeight="1">
      <c r="A45" s="62"/>
      <c r="B45" s="83"/>
      <c r="C45" s="82" t="s">
        <v>138</v>
      </c>
      <c r="D45" s="108">
        <v>11552</v>
      </c>
      <c r="E45" s="109">
        <v>2.5</v>
      </c>
      <c r="F45" s="108">
        <v>2599</v>
      </c>
      <c r="G45" s="110">
        <v>8.4</v>
      </c>
      <c r="H45" s="108">
        <v>11892</v>
      </c>
      <c r="I45" s="111">
        <f t="shared" si="15"/>
        <v>2.943213296398892</v>
      </c>
      <c r="J45" s="108">
        <v>2715</v>
      </c>
      <c r="K45" s="111">
        <f t="shared" si="16"/>
        <v>4.46325509811466</v>
      </c>
      <c r="L45" s="108">
        <v>11961</v>
      </c>
      <c r="M45" s="111">
        <f t="shared" si="17"/>
        <v>0.5802219979818365</v>
      </c>
      <c r="N45" s="108">
        <v>2758</v>
      </c>
      <c r="O45" s="111">
        <f t="shared" si="18"/>
        <v>1.583793738489871</v>
      </c>
      <c r="P45" s="112">
        <v>11601</v>
      </c>
      <c r="Q45" s="111">
        <f>100*(P45-L45)/L45</f>
        <v>-3.0097817908201656</v>
      </c>
      <c r="R45" s="112">
        <v>2749</v>
      </c>
      <c r="S45" s="111">
        <f t="shared" si="0"/>
        <v>-0.3263234227701233</v>
      </c>
      <c r="T45" s="112">
        <v>11442</v>
      </c>
      <c r="U45" s="111">
        <f t="shared" si="1"/>
        <v>-1.3705715024566847</v>
      </c>
      <c r="V45" s="112">
        <v>2878</v>
      </c>
      <c r="W45" s="111">
        <f t="shared" si="2"/>
        <v>4.692615496544198</v>
      </c>
      <c r="X45" s="112">
        <v>10826</v>
      </c>
      <c r="Y45" s="111">
        <f t="shared" si="3"/>
        <v>-5.383674182835168</v>
      </c>
      <c r="Z45" s="112">
        <v>2988</v>
      </c>
      <c r="AA45" s="111">
        <f t="shared" si="4"/>
        <v>3.822098679638638</v>
      </c>
    </row>
    <row r="46" spans="1:27" ht="18.75" customHeight="1">
      <c r="A46" s="62"/>
      <c r="B46" s="83"/>
      <c r="C46" s="82" t="s">
        <v>137</v>
      </c>
      <c r="D46" s="108">
        <v>11062</v>
      </c>
      <c r="E46" s="109">
        <v>1.9</v>
      </c>
      <c r="F46" s="108">
        <v>2541</v>
      </c>
      <c r="G46" s="110">
        <v>6.5</v>
      </c>
      <c r="H46" s="108">
        <v>11275</v>
      </c>
      <c r="I46" s="111">
        <f t="shared" si="15"/>
        <v>1.9255107575483639</v>
      </c>
      <c r="J46" s="108">
        <v>2650</v>
      </c>
      <c r="K46" s="111">
        <f t="shared" si="16"/>
        <v>4.289649744195199</v>
      </c>
      <c r="L46" s="108">
        <v>11406</v>
      </c>
      <c r="M46" s="111">
        <f t="shared" si="17"/>
        <v>1.1618625277161863</v>
      </c>
      <c r="N46" s="108">
        <v>2757</v>
      </c>
      <c r="O46" s="111">
        <f t="shared" si="18"/>
        <v>4.037735849056604</v>
      </c>
      <c r="P46" s="112">
        <v>11342</v>
      </c>
      <c r="Q46" s="111">
        <f>100*(P46-L46)/L46</f>
        <v>-0.5611081886726285</v>
      </c>
      <c r="R46" s="112">
        <v>2929</v>
      </c>
      <c r="S46" s="111">
        <f t="shared" si="0"/>
        <v>6.238665215814291</v>
      </c>
      <c r="T46" s="112">
        <v>11267</v>
      </c>
      <c r="U46" s="111">
        <f t="shared" si="1"/>
        <v>-0.6612590372068419</v>
      </c>
      <c r="V46" s="112">
        <v>3002</v>
      </c>
      <c r="W46" s="111">
        <f t="shared" si="2"/>
        <v>2.4923181973369752</v>
      </c>
      <c r="X46" s="112">
        <v>11270</v>
      </c>
      <c r="Y46" s="111">
        <f t="shared" si="3"/>
        <v>0.026626431170675424</v>
      </c>
      <c r="Z46" s="112">
        <v>3182</v>
      </c>
      <c r="AA46" s="111">
        <f t="shared" si="4"/>
        <v>5.9960026648900735</v>
      </c>
    </row>
    <row r="47" spans="1:27" ht="18.75" customHeight="1">
      <c r="A47" s="62"/>
      <c r="B47" s="83"/>
      <c r="C47" s="82" t="s">
        <v>136</v>
      </c>
      <c r="D47" s="108">
        <v>10525</v>
      </c>
      <c r="E47" s="109">
        <v>4.3</v>
      </c>
      <c r="F47" s="108">
        <v>2496</v>
      </c>
      <c r="G47" s="110">
        <v>8.5</v>
      </c>
      <c r="H47" s="108">
        <v>10939</v>
      </c>
      <c r="I47" s="111">
        <f t="shared" si="15"/>
        <v>3.9334916864608074</v>
      </c>
      <c r="J47" s="108">
        <v>2769</v>
      </c>
      <c r="K47" s="111">
        <f t="shared" si="16"/>
        <v>10.9375</v>
      </c>
      <c r="L47" s="108">
        <v>11261</v>
      </c>
      <c r="M47" s="111">
        <f t="shared" si="17"/>
        <v>2.9435963067922115</v>
      </c>
      <c r="N47" s="108">
        <v>2902</v>
      </c>
      <c r="O47" s="111">
        <f t="shared" si="18"/>
        <v>4.803178042614662</v>
      </c>
      <c r="P47" s="112">
        <v>11264</v>
      </c>
      <c r="Q47" s="111">
        <f>100*(P47-L47)/L47</f>
        <v>0.026640618062339045</v>
      </c>
      <c r="R47" s="112">
        <v>2964</v>
      </c>
      <c r="S47" s="111">
        <f t="shared" si="0"/>
        <v>2.1364576154376294</v>
      </c>
      <c r="T47" s="112">
        <v>12013</v>
      </c>
      <c r="U47" s="111">
        <f t="shared" si="1"/>
        <v>6.649502840909091</v>
      </c>
      <c r="V47" s="112">
        <v>3338</v>
      </c>
      <c r="W47" s="111">
        <f t="shared" si="2"/>
        <v>12.618083670715249</v>
      </c>
      <c r="X47" s="112">
        <v>12574</v>
      </c>
      <c r="Y47" s="111">
        <f t="shared" si="3"/>
        <v>4.669940897361192</v>
      </c>
      <c r="Z47" s="112">
        <v>3650</v>
      </c>
      <c r="AA47" s="111">
        <f t="shared" si="4"/>
        <v>9.346914319952067</v>
      </c>
    </row>
    <row r="48" spans="1:27" ht="18.75" customHeight="1">
      <c r="A48" s="62"/>
      <c r="B48" s="83"/>
      <c r="C48" s="82" t="s">
        <v>135</v>
      </c>
      <c r="D48" s="108">
        <v>16870</v>
      </c>
      <c r="E48" s="109">
        <v>54.9</v>
      </c>
      <c r="F48" s="108">
        <v>4570</v>
      </c>
      <c r="G48" s="110">
        <v>72.3</v>
      </c>
      <c r="H48" s="108">
        <v>20814</v>
      </c>
      <c r="I48" s="111">
        <f t="shared" si="15"/>
        <v>23.378778897451095</v>
      </c>
      <c r="J48" s="108">
        <v>6197</v>
      </c>
      <c r="K48" s="111">
        <f t="shared" si="16"/>
        <v>35.60175054704595</v>
      </c>
      <c r="L48" s="108">
        <v>23032</v>
      </c>
      <c r="M48" s="111">
        <f t="shared" si="17"/>
        <v>10.656289036225617</v>
      </c>
      <c r="N48" s="108">
        <v>7009</v>
      </c>
      <c r="O48" s="111">
        <f t="shared" si="18"/>
        <v>13.103114410198483</v>
      </c>
      <c r="P48" s="112">
        <v>24688</v>
      </c>
      <c r="Q48" s="111">
        <f aca="true" t="shared" si="19" ref="Q48:Q71">100*(P48-L48)/L48</f>
        <v>7.1899965265717265</v>
      </c>
      <c r="R48" s="112">
        <v>7715</v>
      </c>
      <c r="S48" s="111">
        <f t="shared" si="0"/>
        <v>10.072763589670425</v>
      </c>
      <c r="T48" s="112">
        <v>26367</v>
      </c>
      <c r="U48" s="111">
        <f t="shared" si="1"/>
        <v>6.800874918988982</v>
      </c>
      <c r="V48" s="112">
        <v>8700</v>
      </c>
      <c r="W48" s="111">
        <f t="shared" si="2"/>
        <v>12.767336357744654</v>
      </c>
      <c r="X48" s="112">
        <v>26560</v>
      </c>
      <c r="Y48" s="111">
        <f t="shared" si="3"/>
        <v>0.7319755755300186</v>
      </c>
      <c r="Z48" s="112">
        <v>9125</v>
      </c>
      <c r="AA48" s="111">
        <f t="shared" si="4"/>
        <v>4.885057471264368</v>
      </c>
    </row>
    <row r="49" spans="1:27" ht="18.75" customHeight="1">
      <c r="A49" s="62"/>
      <c r="B49" s="83"/>
      <c r="C49" s="82"/>
      <c r="D49" s="113"/>
      <c r="E49" s="111"/>
      <c r="F49" s="113"/>
      <c r="G49" s="114"/>
      <c r="H49" s="113"/>
      <c r="I49" s="113"/>
      <c r="J49" s="113"/>
      <c r="K49" s="113"/>
      <c r="L49" s="113"/>
      <c r="M49" s="113"/>
      <c r="N49" s="113"/>
      <c r="O49" s="113"/>
      <c r="P49" s="115"/>
      <c r="Q49" s="113"/>
      <c r="R49" s="115"/>
      <c r="S49" s="113"/>
      <c r="T49" s="115"/>
      <c r="U49" s="113"/>
      <c r="V49" s="115"/>
      <c r="W49" s="113"/>
      <c r="X49" s="115"/>
      <c r="Y49" s="113"/>
      <c r="Z49" s="115"/>
      <c r="AA49" s="113"/>
    </row>
    <row r="50" spans="1:27" ht="18.75" customHeight="1">
      <c r="A50" s="77"/>
      <c r="B50" s="323" t="s">
        <v>134</v>
      </c>
      <c r="C50" s="324"/>
      <c r="D50" s="75">
        <f>SUM(D51:D54)</f>
        <v>48012</v>
      </c>
      <c r="E50" s="103">
        <v>-0.9</v>
      </c>
      <c r="F50" s="75">
        <f>SUM(F51:F54)</f>
        <v>11495</v>
      </c>
      <c r="G50" s="104">
        <v>2.5</v>
      </c>
      <c r="H50" s="75">
        <f>SUM(H51:H54)</f>
        <v>47751</v>
      </c>
      <c r="I50" s="103">
        <f>100*(H50-D50)/D50</f>
        <v>-0.543614096475881</v>
      </c>
      <c r="J50" s="75">
        <f>SUM(J51:J54)</f>
        <v>11751</v>
      </c>
      <c r="K50" s="103">
        <f>100*(J50-F50)/F50</f>
        <v>2.2270552414093086</v>
      </c>
      <c r="L50" s="75">
        <f>SUM(L51:L54)</f>
        <v>47134</v>
      </c>
      <c r="M50" s="103">
        <f>100*(L50-H50)/H50</f>
        <v>-1.292119536763628</v>
      </c>
      <c r="N50" s="75">
        <f>SUM(N51:N54)</f>
        <v>11803</v>
      </c>
      <c r="O50" s="103">
        <f>100*(N50-J50)/J50</f>
        <v>0.442515530593141</v>
      </c>
      <c r="P50" s="75">
        <f>SUM(P51:P54)</f>
        <v>45679</v>
      </c>
      <c r="Q50" s="103">
        <f t="shared" si="19"/>
        <v>-3.08694360758688</v>
      </c>
      <c r="R50" s="75">
        <f>SUM(R51:R54)</f>
        <v>12506</v>
      </c>
      <c r="S50" s="103">
        <f t="shared" si="0"/>
        <v>5.956112852664577</v>
      </c>
      <c r="T50" s="75">
        <f>SUM(T51:T54)</f>
        <v>43374</v>
      </c>
      <c r="U50" s="103">
        <f t="shared" si="1"/>
        <v>-5.046082444887147</v>
      </c>
      <c r="V50" s="75">
        <f>SUM(V51:V54)</f>
        <v>12398</v>
      </c>
      <c r="W50" s="103">
        <f t="shared" si="2"/>
        <v>-0.8635854789700943</v>
      </c>
      <c r="X50" s="75">
        <f>SUM(X51:X54)</f>
        <v>41287</v>
      </c>
      <c r="Y50" s="103">
        <f t="shared" si="3"/>
        <v>-4.811638308664176</v>
      </c>
      <c r="Z50" s="75">
        <f>SUM(Z51:Z54)</f>
        <v>12712</v>
      </c>
      <c r="AA50" s="103">
        <f t="shared" si="4"/>
        <v>2.5326665591224393</v>
      </c>
    </row>
    <row r="51" spans="1:27" ht="18.75" customHeight="1">
      <c r="A51" s="62"/>
      <c r="B51" s="83"/>
      <c r="C51" s="82" t="s">
        <v>133</v>
      </c>
      <c r="D51" s="108">
        <v>13514</v>
      </c>
      <c r="E51" s="109">
        <v>-2.7</v>
      </c>
      <c r="F51" s="108">
        <v>3269</v>
      </c>
      <c r="G51" s="110">
        <v>-0.1</v>
      </c>
      <c r="H51" s="108">
        <v>13241</v>
      </c>
      <c r="I51" s="111">
        <f>100*(H51-D51)/D51</f>
        <v>-2.020127275418085</v>
      </c>
      <c r="J51" s="108">
        <v>3276</v>
      </c>
      <c r="K51" s="111">
        <f>100*(J51-F51)/F51</f>
        <v>0.21413276231263384</v>
      </c>
      <c r="L51" s="108">
        <v>12584</v>
      </c>
      <c r="M51" s="111">
        <f>100*(L51-H51)/H51</f>
        <v>-4.961860886639982</v>
      </c>
      <c r="N51" s="108">
        <v>3242</v>
      </c>
      <c r="O51" s="111">
        <f>100*(N51-J51)/J51</f>
        <v>-1.037851037851038</v>
      </c>
      <c r="P51" s="112">
        <v>11594</v>
      </c>
      <c r="Q51" s="111">
        <f t="shared" si="19"/>
        <v>-7.8671328671328675</v>
      </c>
      <c r="R51" s="112">
        <v>3259</v>
      </c>
      <c r="S51" s="111">
        <f t="shared" si="0"/>
        <v>0.5243676742751388</v>
      </c>
      <c r="T51" s="112">
        <v>10540</v>
      </c>
      <c r="U51" s="111">
        <f t="shared" si="1"/>
        <v>-9.090909090909092</v>
      </c>
      <c r="V51" s="112">
        <v>3187</v>
      </c>
      <c r="W51" s="111">
        <f t="shared" si="2"/>
        <v>-2.209266646210494</v>
      </c>
      <c r="X51" s="112">
        <v>9715</v>
      </c>
      <c r="Y51" s="111">
        <f t="shared" si="3"/>
        <v>-7.827324478178368</v>
      </c>
      <c r="Z51" s="112">
        <v>3126</v>
      </c>
      <c r="AA51" s="111">
        <f t="shared" si="4"/>
        <v>-1.9140257295262002</v>
      </c>
    </row>
    <row r="52" spans="1:27" ht="18.75" customHeight="1">
      <c r="A52" s="62"/>
      <c r="B52" s="83"/>
      <c r="C52" s="82" t="s">
        <v>132</v>
      </c>
      <c r="D52" s="108">
        <v>8010</v>
      </c>
      <c r="E52" s="109">
        <v>0.1</v>
      </c>
      <c r="F52" s="108">
        <v>1959</v>
      </c>
      <c r="G52" s="110">
        <v>6.6</v>
      </c>
      <c r="H52" s="108">
        <v>7921</v>
      </c>
      <c r="I52" s="111">
        <f>100*(H52-D52)/D52</f>
        <v>-1.1111111111111112</v>
      </c>
      <c r="J52" s="108">
        <v>1993</v>
      </c>
      <c r="K52" s="111">
        <f>100*(J52-F52)/F52</f>
        <v>1.7355793772332824</v>
      </c>
      <c r="L52" s="108">
        <v>7994</v>
      </c>
      <c r="M52" s="111">
        <f>100*(L52-H52)/H52</f>
        <v>0.9216008079787905</v>
      </c>
      <c r="N52" s="108">
        <v>2008</v>
      </c>
      <c r="O52" s="111">
        <f>100*(N52-J52)/J52</f>
        <v>0.7526342197691922</v>
      </c>
      <c r="P52" s="112">
        <v>7706</v>
      </c>
      <c r="Q52" s="111">
        <f t="shared" si="19"/>
        <v>-3.60270202651989</v>
      </c>
      <c r="R52" s="112">
        <v>2007</v>
      </c>
      <c r="S52" s="111">
        <f t="shared" si="0"/>
        <v>-0.049800796812749</v>
      </c>
      <c r="T52" s="112">
        <v>7666</v>
      </c>
      <c r="U52" s="111">
        <f t="shared" si="1"/>
        <v>-0.5190760446405398</v>
      </c>
      <c r="V52" s="112">
        <v>2083</v>
      </c>
      <c r="W52" s="111">
        <f t="shared" si="2"/>
        <v>3.7867463876432486</v>
      </c>
      <c r="X52" s="112">
        <v>7348</v>
      </c>
      <c r="Y52" s="111">
        <f t="shared" si="3"/>
        <v>-4.148186798852074</v>
      </c>
      <c r="Z52" s="112">
        <v>2110</v>
      </c>
      <c r="AA52" s="111">
        <f t="shared" si="4"/>
        <v>1.2962073931829092</v>
      </c>
    </row>
    <row r="53" spans="1:27" ht="18.75" customHeight="1">
      <c r="A53" s="62"/>
      <c r="B53" s="83"/>
      <c r="C53" s="82" t="s">
        <v>131</v>
      </c>
      <c r="D53" s="108">
        <v>17407</v>
      </c>
      <c r="E53" s="109">
        <v>-0.2</v>
      </c>
      <c r="F53" s="108">
        <v>4158</v>
      </c>
      <c r="G53" s="110">
        <v>2.6</v>
      </c>
      <c r="H53" s="108">
        <v>17395</v>
      </c>
      <c r="I53" s="111">
        <f>100*(H53-D53)/D53</f>
        <v>-0.06893778365025564</v>
      </c>
      <c r="J53" s="108">
        <v>4289</v>
      </c>
      <c r="K53" s="111">
        <f>100*(J53-F53)/F53</f>
        <v>3.1505531505531508</v>
      </c>
      <c r="L53" s="108">
        <v>17244</v>
      </c>
      <c r="M53" s="111">
        <f>100*(L53-H53)/H53</f>
        <v>-0.8680655360735844</v>
      </c>
      <c r="N53" s="108">
        <v>4314</v>
      </c>
      <c r="O53" s="111">
        <f>100*(N53-J53)/J53</f>
        <v>0.5828864537188155</v>
      </c>
      <c r="P53" s="112">
        <v>17188</v>
      </c>
      <c r="Q53" s="111">
        <f t="shared" si="19"/>
        <v>-0.32475063790303876</v>
      </c>
      <c r="R53" s="112">
        <v>4789</v>
      </c>
      <c r="S53" s="111">
        <f t="shared" si="0"/>
        <v>11.010662957811775</v>
      </c>
      <c r="T53" s="112">
        <v>16425</v>
      </c>
      <c r="U53" s="111">
        <f t="shared" si="1"/>
        <v>-4.439143588550151</v>
      </c>
      <c r="V53" s="112">
        <v>4767</v>
      </c>
      <c r="W53" s="111">
        <f t="shared" si="2"/>
        <v>-0.45938609313008977</v>
      </c>
      <c r="X53" s="112">
        <v>15681</v>
      </c>
      <c r="Y53" s="111">
        <f t="shared" si="3"/>
        <v>-4.529680365296803</v>
      </c>
      <c r="Z53" s="112">
        <v>5016</v>
      </c>
      <c r="AA53" s="111">
        <f t="shared" si="4"/>
        <v>5.223410950283197</v>
      </c>
    </row>
    <row r="54" spans="1:27" ht="18.75" customHeight="1">
      <c r="A54" s="62"/>
      <c r="B54" s="83"/>
      <c r="C54" s="82" t="s">
        <v>130</v>
      </c>
      <c r="D54" s="108">
        <v>9081</v>
      </c>
      <c r="E54" s="109">
        <v>-0.2</v>
      </c>
      <c r="F54" s="108">
        <v>2109</v>
      </c>
      <c r="G54" s="110">
        <v>2.8</v>
      </c>
      <c r="H54" s="108">
        <v>9194</v>
      </c>
      <c r="I54" s="111">
        <f>100*(H54-D54)/D54</f>
        <v>1.2443563484197775</v>
      </c>
      <c r="J54" s="108">
        <v>2193</v>
      </c>
      <c r="K54" s="111">
        <f>100*(J54-F54)/F54</f>
        <v>3.9829302987197726</v>
      </c>
      <c r="L54" s="108">
        <v>9312</v>
      </c>
      <c r="M54" s="111">
        <f>100*(L54-H54)/H54</f>
        <v>1.2834457254731346</v>
      </c>
      <c r="N54" s="108">
        <v>2239</v>
      </c>
      <c r="O54" s="111">
        <f>100*(N54-J54)/J54</f>
        <v>2.097583219334245</v>
      </c>
      <c r="P54" s="112">
        <v>9191</v>
      </c>
      <c r="Q54" s="111">
        <f t="shared" si="19"/>
        <v>-1.2993986254295533</v>
      </c>
      <c r="R54" s="112">
        <v>2451</v>
      </c>
      <c r="S54" s="111">
        <f t="shared" si="0"/>
        <v>9.46851272889683</v>
      </c>
      <c r="T54" s="112">
        <v>8743</v>
      </c>
      <c r="U54" s="111">
        <f t="shared" si="1"/>
        <v>-4.874333587204874</v>
      </c>
      <c r="V54" s="112">
        <v>2361</v>
      </c>
      <c r="W54" s="111">
        <f t="shared" si="2"/>
        <v>-3.6719706242350063</v>
      </c>
      <c r="X54" s="112">
        <v>8543</v>
      </c>
      <c r="Y54" s="111">
        <f t="shared" si="3"/>
        <v>-2.2875443211712225</v>
      </c>
      <c r="Z54" s="112">
        <v>2460</v>
      </c>
      <c r="AA54" s="111">
        <f t="shared" si="4"/>
        <v>4.193138500635324</v>
      </c>
    </row>
    <row r="55" spans="1:27" ht="18.75" customHeight="1">
      <c r="A55" s="62"/>
      <c r="B55" s="83"/>
      <c r="C55" s="82"/>
      <c r="D55" s="113"/>
      <c r="E55" s="111"/>
      <c r="F55" s="113"/>
      <c r="G55" s="114"/>
      <c r="H55" s="113"/>
      <c r="I55" s="113"/>
      <c r="J55" s="113"/>
      <c r="K55" s="113"/>
      <c r="L55" s="113"/>
      <c r="M55" s="113"/>
      <c r="N55" s="113"/>
      <c r="O55" s="113"/>
      <c r="P55" s="115"/>
      <c r="Q55" s="113"/>
      <c r="R55" s="115"/>
      <c r="S55" s="113"/>
      <c r="T55" s="115"/>
      <c r="U55" s="113"/>
      <c r="V55" s="115"/>
      <c r="W55" s="113"/>
      <c r="X55" s="115"/>
      <c r="Y55" s="113"/>
      <c r="Z55" s="115"/>
      <c r="AA55" s="113"/>
    </row>
    <row r="56" spans="1:27" ht="18.75" customHeight="1">
      <c r="A56" s="77"/>
      <c r="B56" s="323" t="s">
        <v>129</v>
      </c>
      <c r="C56" s="324"/>
      <c r="D56" s="75">
        <f>SUM(D57:D62)</f>
        <v>42713</v>
      </c>
      <c r="E56" s="103">
        <v>-2.1</v>
      </c>
      <c r="F56" s="75">
        <f>SUM(F57:F62)</f>
        <v>10193</v>
      </c>
      <c r="G56" s="104">
        <v>1.3</v>
      </c>
      <c r="H56" s="75">
        <f>SUM(H57:H62)</f>
        <v>42026</v>
      </c>
      <c r="I56" s="103">
        <f aca="true" t="shared" si="20" ref="I56:I62">100*(H56-D56)/D56</f>
        <v>-1.6084096176807998</v>
      </c>
      <c r="J56" s="75">
        <f>SUM(J57:J62)</f>
        <v>10307</v>
      </c>
      <c r="K56" s="103">
        <f aca="true" t="shared" si="21" ref="K56:K62">100*(J56-F56)/F56</f>
        <v>1.1184145982537035</v>
      </c>
      <c r="L56" s="75">
        <f>SUM(L57:L62)</f>
        <v>41391</v>
      </c>
      <c r="M56" s="103">
        <f aca="true" t="shared" si="22" ref="M56:M62">100*(L56-H56)/H56</f>
        <v>-1.5109693998953029</v>
      </c>
      <c r="N56" s="75">
        <f>SUM(N57:N62)</f>
        <v>10353</v>
      </c>
      <c r="O56" s="103">
        <f aca="true" t="shared" si="23" ref="O56:O62">100*(N56-J56)/J56</f>
        <v>0.4462986319976715</v>
      </c>
      <c r="P56" s="75">
        <f>SUM(P57:P62)</f>
        <v>39267</v>
      </c>
      <c r="Q56" s="103">
        <f t="shared" si="19"/>
        <v>-5.131550337029789</v>
      </c>
      <c r="R56" s="75">
        <f>SUM(R57:R62)</f>
        <v>10328</v>
      </c>
      <c r="S56" s="103">
        <f t="shared" si="0"/>
        <v>-0.24147590070510963</v>
      </c>
      <c r="T56" s="75">
        <f>SUM(T57:T62)</f>
        <v>37365</v>
      </c>
      <c r="U56" s="103">
        <f t="shared" si="1"/>
        <v>-4.843761937504775</v>
      </c>
      <c r="V56" s="75">
        <f>SUM(V57:V62)</f>
        <v>10410</v>
      </c>
      <c r="W56" s="103">
        <f t="shared" si="2"/>
        <v>0.7939581719597212</v>
      </c>
      <c r="X56" s="75">
        <f>SUM(X57:X62)</f>
        <v>35761</v>
      </c>
      <c r="Y56" s="103">
        <f t="shared" si="3"/>
        <v>-4.2927873678576205</v>
      </c>
      <c r="Z56" s="75">
        <f>SUM(Z57:Z62)</f>
        <v>10573</v>
      </c>
      <c r="AA56" s="103">
        <f t="shared" si="4"/>
        <v>1.5658021133525457</v>
      </c>
    </row>
    <row r="57" spans="1:27" ht="18.75" customHeight="1">
      <c r="A57" s="62"/>
      <c r="B57" s="83"/>
      <c r="C57" s="82" t="s">
        <v>128</v>
      </c>
      <c r="D57" s="108">
        <v>6578</v>
      </c>
      <c r="E57" s="109">
        <v>-0.1</v>
      </c>
      <c r="F57" s="108">
        <v>1581</v>
      </c>
      <c r="G57" s="110">
        <v>3.3</v>
      </c>
      <c r="H57" s="108">
        <v>6543</v>
      </c>
      <c r="I57" s="111">
        <f t="shared" si="20"/>
        <v>-0.5320766190331407</v>
      </c>
      <c r="J57" s="108">
        <v>1587</v>
      </c>
      <c r="K57" s="111">
        <f t="shared" si="21"/>
        <v>0.3795066413662239</v>
      </c>
      <c r="L57" s="108">
        <v>6567</v>
      </c>
      <c r="M57" s="111">
        <f t="shared" si="22"/>
        <v>0.36680421824850984</v>
      </c>
      <c r="N57" s="108">
        <v>1624</v>
      </c>
      <c r="O57" s="111">
        <f t="shared" si="23"/>
        <v>2.3314429741650913</v>
      </c>
      <c r="P57" s="112">
        <v>6452</v>
      </c>
      <c r="Q57" s="111">
        <f t="shared" si="19"/>
        <v>-1.751180143139942</v>
      </c>
      <c r="R57" s="112">
        <v>1619</v>
      </c>
      <c r="S57" s="111">
        <f t="shared" si="0"/>
        <v>-0.3078817733990148</v>
      </c>
      <c r="T57" s="112">
        <v>6209</v>
      </c>
      <c r="U57" s="111">
        <f t="shared" si="1"/>
        <v>-3.7662740235585863</v>
      </c>
      <c r="V57" s="112">
        <v>1632</v>
      </c>
      <c r="W57" s="111">
        <f t="shared" si="2"/>
        <v>0.8029647930821495</v>
      </c>
      <c r="X57" s="112">
        <v>5878</v>
      </c>
      <c r="Y57" s="111">
        <f t="shared" si="3"/>
        <v>-5.3309711708809795</v>
      </c>
      <c r="Z57" s="112">
        <v>1683</v>
      </c>
      <c r="AA57" s="111">
        <f t="shared" si="4"/>
        <v>3.125</v>
      </c>
    </row>
    <row r="58" spans="1:27" ht="18.75" customHeight="1">
      <c r="A58" s="62"/>
      <c r="B58" s="83"/>
      <c r="C58" s="82" t="s">
        <v>127</v>
      </c>
      <c r="D58" s="108">
        <v>6508</v>
      </c>
      <c r="E58" s="109">
        <v>0.4</v>
      </c>
      <c r="F58" s="108">
        <v>1540</v>
      </c>
      <c r="G58" s="110">
        <v>1.4</v>
      </c>
      <c r="H58" s="108">
        <v>6358</v>
      </c>
      <c r="I58" s="111">
        <f t="shared" si="20"/>
        <v>-2.3048555623847573</v>
      </c>
      <c r="J58" s="108">
        <v>1563</v>
      </c>
      <c r="K58" s="111">
        <f t="shared" si="21"/>
        <v>1.4935064935064934</v>
      </c>
      <c r="L58" s="108">
        <v>6230</v>
      </c>
      <c r="M58" s="111">
        <f t="shared" si="22"/>
        <v>-2.0132117017930167</v>
      </c>
      <c r="N58" s="108">
        <v>1567</v>
      </c>
      <c r="O58" s="111">
        <f t="shared" si="23"/>
        <v>0.2559181062060141</v>
      </c>
      <c r="P58" s="112">
        <v>5922</v>
      </c>
      <c r="Q58" s="111">
        <f t="shared" si="19"/>
        <v>-4.943820224719101</v>
      </c>
      <c r="R58" s="112">
        <v>1550</v>
      </c>
      <c r="S58" s="111">
        <f t="shared" si="0"/>
        <v>-1.0848755583918315</v>
      </c>
      <c r="T58" s="112">
        <v>5676</v>
      </c>
      <c r="U58" s="111">
        <f t="shared" si="1"/>
        <v>-4.154002026342452</v>
      </c>
      <c r="V58" s="112">
        <v>1609</v>
      </c>
      <c r="W58" s="111">
        <f t="shared" si="2"/>
        <v>3.806451612903226</v>
      </c>
      <c r="X58" s="112">
        <v>5587</v>
      </c>
      <c r="Y58" s="111">
        <f t="shared" si="3"/>
        <v>-1.5680056377730796</v>
      </c>
      <c r="Z58" s="112">
        <v>1675</v>
      </c>
      <c r="AA58" s="111">
        <f t="shared" si="4"/>
        <v>4.101926662523306</v>
      </c>
    </row>
    <row r="59" spans="1:27" ht="18.75" customHeight="1">
      <c r="A59" s="62"/>
      <c r="B59" s="83"/>
      <c r="C59" s="82" t="s">
        <v>126</v>
      </c>
      <c r="D59" s="108">
        <v>9357</v>
      </c>
      <c r="E59" s="109">
        <v>-3</v>
      </c>
      <c r="F59" s="108">
        <v>2247</v>
      </c>
      <c r="G59" s="110">
        <v>0.4</v>
      </c>
      <c r="H59" s="108">
        <v>9086</v>
      </c>
      <c r="I59" s="111">
        <f t="shared" si="20"/>
        <v>-2.89622742331944</v>
      </c>
      <c r="J59" s="108">
        <v>2248</v>
      </c>
      <c r="K59" s="111">
        <f t="shared" si="21"/>
        <v>0.04450378282153983</v>
      </c>
      <c r="L59" s="108">
        <v>8855</v>
      </c>
      <c r="M59" s="111">
        <f t="shared" si="22"/>
        <v>-2.542372881355932</v>
      </c>
      <c r="N59" s="108">
        <v>2243</v>
      </c>
      <c r="O59" s="111">
        <f t="shared" si="23"/>
        <v>-0.22241992882562278</v>
      </c>
      <c r="P59" s="112">
        <v>8357</v>
      </c>
      <c r="Q59" s="111">
        <f t="shared" si="19"/>
        <v>-5.623941276115189</v>
      </c>
      <c r="R59" s="112">
        <v>2211</v>
      </c>
      <c r="S59" s="111">
        <f t="shared" si="0"/>
        <v>-1.4266607222469907</v>
      </c>
      <c r="T59" s="112">
        <v>7923</v>
      </c>
      <c r="U59" s="111">
        <f t="shared" si="1"/>
        <v>-5.19325116668661</v>
      </c>
      <c r="V59" s="112">
        <v>2232</v>
      </c>
      <c r="W59" s="111">
        <f t="shared" si="2"/>
        <v>0.9497964721845319</v>
      </c>
      <c r="X59" s="112">
        <v>7422</v>
      </c>
      <c r="Y59" s="111">
        <f t="shared" si="3"/>
        <v>-6.323362362741386</v>
      </c>
      <c r="Z59" s="112">
        <v>2187</v>
      </c>
      <c r="AA59" s="111">
        <f t="shared" si="4"/>
        <v>-2.0161290322580645</v>
      </c>
    </row>
    <row r="60" spans="1:27" ht="18.75" customHeight="1">
      <c r="A60" s="62"/>
      <c r="B60" s="83"/>
      <c r="C60" s="82" t="s">
        <v>125</v>
      </c>
      <c r="D60" s="108">
        <v>10136</v>
      </c>
      <c r="E60" s="109">
        <v>-4.2</v>
      </c>
      <c r="F60" s="108">
        <v>2374</v>
      </c>
      <c r="G60" s="110">
        <v>0</v>
      </c>
      <c r="H60" s="108">
        <v>10134</v>
      </c>
      <c r="I60" s="111">
        <f t="shared" si="20"/>
        <v>-0.01973164956590371</v>
      </c>
      <c r="J60" s="108">
        <v>2473</v>
      </c>
      <c r="K60" s="111">
        <f t="shared" si="21"/>
        <v>4.1701769165964615</v>
      </c>
      <c r="L60" s="108">
        <v>10024</v>
      </c>
      <c r="M60" s="111">
        <f t="shared" si="22"/>
        <v>-1.085454904282613</v>
      </c>
      <c r="N60" s="108">
        <v>2477</v>
      </c>
      <c r="O60" s="111">
        <f t="shared" si="23"/>
        <v>0.16174686615446826</v>
      </c>
      <c r="P60" s="112">
        <v>9323</v>
      </c>
      <c r="Q60" s="111">
        <f t="shared" si="19"/>
        <v>-6.993216280925778</v>
      </c>
      <c r="R60" s="112">
        <v>2483</v>
      </c>
      <c r="S60" s="111">
        <f t="shared" si="0"/>
        <v>0.24222850222042794</v>
      </c>
      <c r="T60" s="112">
        <v>8791</v>
      </c>
      <c r="U60" s="111">
        <f t="shared" si="1"/>
        <v>-5.706317708891987</v>
      </c>
      <c r="V60" s="112">
        <v>2488</v>
      </c>
      <c r="W60" s="111">
        <f t="shared" si="2"/>
        <v>0.2013693113169553</v>
      </c>
      <c r="X60" s="112">
        <v>8554</v>
      </c>
      <c r="Y60" s="111">
        <f t="shared" si="3"/>
        <v>-2.695939028551928</v>
      </c>
      <c r="Z60" s="112">
        <v>2555</v>
      </c>
      <c r="AA60" s="111">
        <f t="shared" si="4"/>
        <v>2.692926045016077</v>
      </c>
    </row>
    <row r="61" spans="1:27" ht="18.75" customHeight="1">
      <c r="A61" s="62"/>
      <c r="B61" s="83"/>
      <c r="C61" s="82" t="s">
        <v>124</v>
      </c>
      <c r="D61" s="108">
        <v>4139</v>
      </c>
      <c r="E61" s="109">
        <v>-1.9</v>
      </c>
      <c r="F61" s="108">
        <v>973</v>
      </c>
      <c r="G61" s="110">
        <v>-0.8</v>
      </c>
      <c r="H61" s="108">
        <v>3922</v>
      </c>
      <c r="I61" s="111">
        <f t="shared" si="20"/>
        <v>-5.242812273496013</v>
      </c>
      <c r="J61" s="108">
        <v>949</v>
      </c>
      <c r="K61" s="111">
        <f t="shared" si="21"/>
        <v>-2.4665981500513876</v>
      </c>
      <c r="L61" s="108">
        <v>3911</v>
      </c>
      <c r="M61" s="111">
        <f t="shared" si="22"/>
        <v>-0.2804691483936767</v>
      </c>
      <c r="N61" s="108">
        <v>948</v>
      </c>
      <c r="O61" s="111">
        <f t="shared" si="23"/>
        <v>-0.1053740779768177</v>
      </c>
      <c r="P61" s="112">
        <v>3780</v>
      </c>
      <c r="Q61" s="111">
        <f t="shared" si="19"/>
        <v>-3.349526975198159</v>
      </c>
      <c r="R61" s="112">
        <v>956</v>
      </c>
      <c r="S61" s="111">
        <f t="shared" si="0"/>
        <v>0.8438818565400844</v>
      </c>
      <c r="T61" s="112">
        <v>3517</v>
      </c>
      <c r="U61" s="111">
        <f t="shared" si="1"/>
        <v>-6.957671957671957</v>
      </c>
      <c r="V61" s="112">
        <v>933</v>
      </c>
      <c r="W61" s="111">
        <f t="shared" si="2"/>
        <v>-2.405857740585774</v>
      </c>
      <c r="X61" s="112">
        <v>3312</v>
      </c>
      <c r="Y61" s="111">
        <f t="shared" si="3"/>
        <v>-5.828831390389537</v>
      </c>
      <c r="Z61" s="112">
        <v>948</v>
      </c>
      <c r="AA61" s="111">
        <f t="shared" si="4"/>
        <v>1.607717041800643</v>
      </c>
    </row>
    <row r="62" spans="1:27" ht="18.75" customHeight="1">
      <c r="A62" s="62"/>
      <c r="B62" s="83"/>
      <c r="C62" s="82" t="s">
        <v>123</v>
      </c>
      <c r="D62" s="108">
        <v>5995</v>
      </c>
      <c r="E62" s="109">
        <v>-2.1</v>
      </c>
      <c r="F62" s="108">
        <v>1478</v>
      </c>
      <c r="G62" s="110">
        <v>3.6</v>
      </c>
      <c r="H62" s="108">
        <v>5983</v>
      </c>
      <c r="I62" s="111">
        <f t="shared" si="20"/>
        <v>-0.20016680567139283</v>
      </c>
      <c r="J62" s="108">
        <v>1487</v>
      </c>
      <c r="K62" s="111">
        <f t="shared" si="21"/>
        <v>0.6089309878213802</v>
      </c>
      <c r="L62" s="108">
        <v>5804</v>
      </c>
      <c r="M62" s="111">
        <f t="shared" si="22"/>
        <v>-2.9918101286979777</v>
      </c>
      <c r="N62" s="108">
        <v>1494</v>
      </c>
      <c r="O62" s="111">
        <f t="shared" si="23"/>
        <v>0.47074646940147946</v>
      </c>
      <c r="P62" s="112">
        <v>5433</v>
      </c>
      <c r="Q62" s="111">
        <f t="shared" si="19"/>
        <v>-6.392143349414197</v>
      </c>
      <c r="R62" s="112">
        <v>1509</v>
      </c>
      <c r="S62" s="111">
        <f t="shared" si="0"/>
        <v>1.0040160642570282</v>
      </c>
      <c r="T62" s="112">
        <v>5249</v>
      </c>
      <c r="U62" s="111">
        <f t="shared" si="1"/>
        <v>-3.386710841155899</v>
      </c>
      <c r="V62" s="112">
        <v>1516</v>
      </c>
      <c r="W62" s="111">
        <f t="shared" si="2"/>
        <v>0.4638833664678595</v>
      </c>
      <c r="X62" s="112">
        <v>5008</v>
      </c>
      <c r="Y62" s="111">
        <f t="shared" si="3"/>
        <v>-4.591350733473043</v>
      </c>
      <c r="Z62" s="112">
        <v>1525</v>
      </c>
      <c r="AA62" s="111">
        <f t="shared" si="4"/>
        <v>0.5936675461741425</v>
      </c>
    </row>
    <row r="63" spans="1:27" ht="18.75" customHeight="1">
      <c r="A63" s="62"/>
      <c r="B63" s="83"/>
      <c r="C63" s="82"/>
      <c r="D63" s="113"/>
      <c r="E63" s="111"/>
      <c r="F63" s="113"/>
      <c r="G63" s="114"/>
      <c r="H63" s="113"/>
      <c r="I63" s="113"/>
      <c r="J63" s="113"/>
      <c r="K63" s="113"/>
      <c r="L63" s="113"/>
      <c r="M63" s="113"/>
      <c r="N63" s="113"/>
      <c r="O63" s="113"/>
      <c r="P63" s="115"/>
      <c r="Q63" s="113"/>
      <c r="R63" s="115"/>
      <c r="S63" s="113"/>
      <c r="T63" s="115"/>
      <c r="U63" s="113"/>
      <c r="V63" s="115"/>
      <c r="W63" s="113"/>
      <c r="X63" s="115"/>
      <c r="Y63" s="113"/>
      <c r="Z63" s="115"/>
      <c r="AA63" s="113"/>
    </row>
    <row r="64" spans="1:27" ht="18.75" customHeight="1">
      <c r="A64" s="77"/>
      <c r="B64" s="323" t="s">
        <v>122</v>
      </c>
      <c r="C64" s="324"/>
      <c r="D64" s="75">
        <f>SUM(D65:D68)</f>
        <v>49772</v>
      </c>
      <c r="E64" s="103">
        <v>-5.7</v>
      </c>
      <c r="F64" s="75">
        <f>SUM(F65:F68)</f>
        <v>13042</v>
      </c>
      <c r="G64" s="104">
        <v>0.5</v>
      </c>
      <c r="H64" s="75">
        <f>SUM(H65:H68)</f>
        <v>47501</v>
      </c>
      <c r="I64" s="103">
        <f>100*(H64-D64)/D64</f>
        <v>-4.562806397171101</v>
      </c>
      <c r="J64" s="75">
        <f>SUM(J65:J68)</f>
        <v>12956</v>
      </c>
      <c r="K64" s="103">
        <f>100*(J64-F64)/F64</f>
        <v>-0.659408066247508</v>
      </c>
      <c r="L64" s="75">
        <f>SUM(L65:L68)</f>
        <v>45394</v>
      </c>
      <c r="M64" s="103">
        <f>100*(L64-H64)/H64</f>
        <v>-4.4356960906086185</v>
      </c>
      <c r="N64" s="75">
        <f>SUM(N65:N68)</f>
        <v>12828</v>
      </c>
      <c r="O64" s="103">
        <f>100*(N64-J64)/J64</f>
        <v>-0.9879592466810744</v>
      </c>
      <c r="P64" s="75">
        <f>SUM(P65:P68)</f>
        <v>41978</v>
      </c>
      <c r="Q64" s="103">
        <f t="shared" si="19"/>
        <v>-7.525223597832313</v>
      </c>
      <c r="R64" s="75">
        <f>SUM(R65:R68)</f>
        <v>12609</v>
      </c>
      <c r="S64" s="103">
        <f t="shared" si="0"/>
        <v>-1.707202993451824</v>
      </c>
      <c r="T64" s="75">
        <f>SUM(T65:T68)</f>
        <v>38314</v>
      </c>
      <c r="U64" s="103">
        <f t="shared" si="1"/>
        <v>-8.728381533184049</v>
      </c>
      <c r="V64" s="75">
        <f>SUM(V65:V68)</f>
        <v>12346</v>
      </c>
      <c r="W64" s="103">
        <f t="shared" si="2"/>
        <v>-2.0858117217860257</v>
      </c>
      <c r="X64" s="75">
        <f>SUM(X65:X68)</f>
        <v>35360</v>
      </c>
      <c r="Y64" s="103">
        <f t="shared" si="3"/>
        <v>-7.709975465887143</v>
      </c>
      <c r="Z64" s="75">
        <f>SUM(Z65:Z68)</f>
        <v>12168</v>
      </c>
      <c r="AA64" s="103">
        <f t="shared" si="4"/>
        <v>-1.4417625141746315</v>
      </c>
    </row>
    <row r="65" spans="1:27" ht="18.75" customHeight="1">
      <c r="A65" s="62"/>
      <c r="B65" s="83"/>
      <c r="C65" s="82" t="s">
        <v>121</v>
      </c>
      <c r="D65" s="108">
        <v>14664</v>
      </c>
      <c r="E65" s="109">
        <v>-5.3</v>
      </c>
      <c r="F65" s="108">
        <v>3912</v>
      </c>
      <c r="G65" s="110">
        <v>0.3</v>
      </c>
      <c r="H65" s="108">
        <v>14044</v>
      </c>
      <c r="I65" s="111">
        <f>100*(H65-D65)/D65</f>
        <v>-4.228041462084016</v>
      </c>
      <c r="J65" s="108">
        <v>3875</v>
      </c>
      <c r="K65" s="111">
        <f>100*(J65-F65)/F65</f>
        <v>-0.9458077709611452</v>
      </c>
      <c r="L65" s="108">
        <v>13565</v>
      </c>
      <c r="M65" s="111">
        <f>100*(L65-H65)/H65</f>
        <v>-3.410709199658217</v>
      </c>
      <c r="N65" s="108">
        <v>3844</v>
      </c>
      <c r="O65" s="111">
        <f>100*(N65-J65)/J65</f>
        <v>-0.8</v>
      </c>
      <c r="P65" s="112">
        <v>12831</v>
      </c>
      <c r="Q65" s="111">
        <f t="shared" si="19"/>
        <v>-5.4109841503870255</v>
      </c>
      <c r="R65" s="112">
        <v>3817</v>
      </c>
      <c r="S65" s="111">
        <f t="shared" si="0"/>
        <v>-0.7023933402705516</v>
      </c>
      <c r="T65" s="112">
        <v>12053</v>
      </c>
      <c r="U65" s="111">
        <f t="shared" si="1"/>
        <v>-6.063440105993298</v>
      </c>
      <c r="V65" s="112">
        <v>3794</v>
      </c>
      <c r="W65" s="111">
        <f t="shared" si="2"/>
        <v>-0.6025674613570867</v>
      </c>
      <c r="X65" s="112">
        <v>11267</v>
      </c>
      <c r="Y65" s="111">
        <f t="shared" si="3"/>
        <v>-6.52119804198125</v>
      </c>
      <c r="Z65" s="112">
        <v>3765</v>
      </c>
      <c r="AA65" s="111">
        <f t="shared" si="4"/>
        <v>-0.7643647865050079</v>
      </c>
    </row>
    <row r="66" spans="1:27" ht="18.75" customHeight="1">
      <c r="A66" s="62"/>
      <c r="B66" s="83"/>
      <c r="C66" s="82" t="s">
        <v>120</v>
      </c>
      <c r="D66" s="108">
        <v>13582</v>
      </c>
      <c r="E66" s="109">
        <v>-6.8</v>
      </c>
      <c r="F66" s="108">
        <v>3617</v>
      </c>
      <c r="G66" s="110">
        <v>-0.1</v>
      </c>
      <c r="H66" s="108">
        <v>12453</v>
      </c>
      <c r="I66" s="111">
        <f>100*(H66-D66)/D66</f>
        <v>-8.312472389927846</v>
      </c>
      <c r="J66" s="108">
        <v>3578</v>
      </c>
      <c r="K66" s="111">
        <f>100*(J66-F66)/F66</f>
        <v>-1.07824163671551</v>
      </c>
      <c r="L66" s="108">
        <v>11440</v>
      </c>
      <c r="M66" s="111">
        <f>100*(L66-H66)/H66</f>
        <v>-8.13458604352365</v>
      </c>
      <c r="N66" s="108">
        <v>3503</v>
      </c>
      <c r="O66" s="111">
        <f>100*(N66-J66)/J66</f>
        <v>-2.096143096702068</v>
      </c>
      <c r="P66" s="112">
        <v>10145</v>
      </c>
      <c r="Q66" s="111">
        <f t="shared" si="19"/>
        <v>-11.31993006993007</v>
      </c>
      <c r="R66" s="112">
        <v>3398</v>
      </c>
      <c r="S66" s="111">
        <f t="shared" si="0"/>
        <v>-2.997430773622609</v>
      </c>
      <c r="T66" s="112">
        <v>8904</v>
      </c>
      <c r="U66" s="111">
        <f t="shared" si="1"/>
        <v>-12.232626909807786</v>
      </c>
      <c r="V66" s="112">
        <v>3272</v>
      </c>
      <c r="W66" s="111">
        <f t="shared" si="2"/>
        <v>-3.7080635668040025</v>
      </c>
      <c r="X66" s="112">
        <v>8150</v>
      </c>
      <c r="Y66" s="111">
        <f t="shared" si="3"/>
        <v>-8.468104222821204</v>
      </c>
      <c r="Z66" s="112">
        <v>3186</v>
      </c>
      <c r="AA66" s="111">
        <f t="shared" si="4"/>
        <v>-2.628361858190709</v>
      </c>
    </row>
    <row r="67" spans="1:27" ht="18.75" customHeight="1">
      <c r="A67" s="62"/>
      <c r="B67" s="83"/>
      <c r="C67" s="82" t="s">
        <v>119</v>
      </c>
      <c r="D67" s="108">
        <v>15815</v>
      </c>
      <c r="E67" s="109">
        <v>-3.8</v>
      </c>
      <c r="F67" s="108">
        <v>4077</v>
      </c>
      <c r="G67" s="110">
        <v>1.6</v>
      </c>
      <c r="H67" s="108">
        <v>15480</v>
      </c>
      <c r="I67" s="111">
        <f>100*(H67-D67)/D67</f>
        <v>-2.118242175150174</v>
      </c>
      <c r="J67" s="108">
        <v>4096</v>
      </c>
      <c r="K67" s="111">
        <f>100*(J67-F67)/F67</f>
        <v>0.4660289428501349</v>
      </c>
      <c r="L67" s="108">
        <v>14953</v>
      </c>
      <c r="M67" s="111">
        <f>100*(L67-H67)/H67</f>
        <v>-3.404392764857881</v>
      </c>
      <c r="N67" s="108">
        <v>4099</v>
      </c>
      <c r="O67" s="111">
        <f>100*(N67-J67)/J67</f>
        <v>0.0732421875</v>
      </c>
      <c r="P67" s="112">
        <v>13860</v>
      </c>
      <c r="Q67" s="111">
        <f t="shared" si="19"/>
        <v>-7.309569985955996</v>
      </c>
      <c r="R67" s="112">
        <v>4044</v>
      </c>
      <c r="S67" s="111">
        <f t="shared" si="0"/>
        <v>-1.341790680653818</v>
      </c>
      <c r="T67" s="112">
        <v>12581</v>
      </c>
      <c r="U67" s="111">
        <f t="shared" si="1"/>
        <v>-9.227994227994229</v>
      </c>
      <c r="V67" s="112">
        <v>3926</v>
      </c>
      <c r="W67" s="111">
        <f t="shared" si="2"/>
        <v>-2.917903066271019</v>
      </c>
      <c r="X67" s="112">
        <v>11433</v>
      </c>
      <c r="Y67" s="111">
        <f t="shared" si="3"/>
        <v>-9.124870836976394</v>
      </c>
      <c r="Z67" s="112">
        <v>3905</v>
      </c>
      <c r="AA67" s="111">
        <f t="shared" si="4"/>
        <v>-0.5348955680081507</v>
      </c>
    </row>
    <row r="68" spans="1:27" ht="18.75" customHeight="1">
      <c r="A68" s="62"/>
      <c r="B68" s="83"/>
      <c r="C68" s="82" t="s">
        <v>118</v>
      </c>
      <c r="D68" s="108">
        <v>5711</v>
      </c>
      <c r="E68" s="109">
        <v>-9.4</v>
      </c>
      <c r="F68" s="108">
        <v>1436</v>
      </c>
      <c r="G68" s="109" t="s">
        <v>205</v>
      </c>
      <c r="H68" s="108">
        <v>5524</v>
      </c>
      <c r="I68" s="111">
        <f>100*(H68-D68)/D68</f>
        <v>-3.2743827700928034</v>
      </c>
      <c r="J68" s="108">
        <v>1407</v>
      </c>
      <c r="K68" s="111">
        <f>100*(J68-F68)/F68</f>
        <v>-2.01949860724234</v>
      </c>
      <c r="L68" s="108">
        <v>5436</v>
      </c>
      <c r="M68" s="111">
        <f>100*(L68-H68)/H68</f>
        <v>-1.5930485155684286</v>
      </c>
      <c r="N68" s="108">
        <v>1382</v>
      </c>
      <c r="O68" s="111">
        <f>100*(N68-J68)/J68</f>
        <v>-1.7768301350390903</v>
      </c>
      <c r="P68" s="112">
        <v>5142</v>
      </c>
      <c r="Q68" s="111">
        <f t="shared" si="19"/>
        <v>-5.408388520971302</v>
      </c>
      <c r="R68" s="112">
        <v>1350</v>
      </c>
      <c r="S68" s="111">
        <f t="shared" si="0"/>
        <v>-2.3154848046309695</v>
      </c>
      <c r="T68" s="112">
        <v>4776</v>
      </c>
      <c r="U68" s="111">
        <f t="shared" si="1"/>
        <v>-7.117852975495916</v>
      </c>
      <c r="V68" s="112">
        <v>1354</v>
      </c>
      <c r="W68" s="111">
        <f t="shared" si="2"/>
        <v>0.2962962962962963</v>
      </c>
      <c r="X68" s="112">
        <v>4510</v>
      </c>
      <c r="Y68" s="111">
        <f t="shared" si="3"/>
        <v>-5.569514237855946</v>
      </c>
      <c r="Z68" s="112">
        <v>1312</v>
      </c>
      <c r="AA68" s="111">
        <f t="shared" si="4"/>
        <v>-3.1019202363367797</v>
      </c>
    </row>
    <row r="69" spans="1:27" ht="18.75" customHeight="1">
      <c r="A69" s="62"/>
      <c r="B69" s="83"/>
      <c r="C69" s="82"/>
      <c r="D69" s="113"/>
      <c r="E69" s="111"/>
      <c r="F69" s="113"/>
      <c r="G69" s="114"/>
      <c r="H69" s="113"/>
      <c r="I69" s="113"/>
      <c r="J69" s="113"/>
      <c r="K69" s="113"/>
      <c r="L69" s="113"/>
      <c r="M69" s="113"/>
      <c r="N69" s="113"/>
      <c r="O69" s="113"/>
      <c r="P69" s="115"/>
      <c r="Q69" s="113"/>
      <c r="R69" s="115"/>
      <c r="S69" s="113"/>
      <c r="T69" s="115"/>
      <c r="U69" s="113"/>
      <c r="V69" s="115"/>
      <c r="W69" s="113"/>
      <c r="X69" s="115"/>
      <c r="Y69" s="113"/>
      <c r="Z69" s="115"/>
      <c r="AA69" s="113"/>
    </row>
    <row r="70" spans="1:27" ht="18.75" customHeight="1">
      <c r="A70" s="77"/>
      <c r="B70" s="323" t="s">
        <v>117</v>
      </c>
      <c r="C70" s="324"/>
      <c r="D70" s="75">
        <f>SUM(D71)</f>
        <v>10449</v>
      </c>
      <c r="E70" s="103">
        <v>0.5</v>
      </c>
      <c r="F70" s="75">
        <f>SUM(F71)</f>
        <v>2527</v>
      </c>
      <c r="G70" s="104">
        <v>2.3</v>
      </c>
      <c r="H70" s="75">
        <f>SUM(H71)</f>
        <v>10273</v>
      </c>
      <c r="I70" s="103">
        <f>100*(H70-D70)/D70</f>
        <v>-1.6843717102115034</v>
      </c>
      <c r="J70" s="75">
        <f>SUM(J71)</f>
        <v>2592</v>
      </c>
      <c r="K70" s="103">
        <f>100*(J70-F70)/F70</f>
        <v>2.5722200237435695</v>
      </c>
      <c r="L70" s="75">
        <f>SUM(L71)</f>
        <v>9939</v>
      </c>
      <c r="M70" s="103">
        <f>100*(L70-H70)/H70</f>
        <v>-3.251241117492456</v>
      </c>
      <c r="N70" s="75">
        <f>SUM(N71)</f>
        <v>2598</v>
      </c>
      <c r="O70" s="103">
        <f>100*(N70-J70)/J70</f>
        <v>0.23148148148148148</v>
      </c>
      <c r="P70" s="75">
        <f>SUM(P71)</f>
        <v>9063</v>
      </c>
      <c r="Q70" s="103">
        <f t="shared" si="19"/>
        <v>-8.813763960156958</v>
      </c>
      <c r="R70" s="75">
        <f>SUM(R71)</f>
        <v>2612</v>
      </c>
      <c r="S70" s="103">
        <f t="shared" si="0"/>
        <v>0.5388760585065435</v>
      </c>
      <c r="T70" s="75">
        <f>SUM(T71)</f>
        <v>8233</v>
      </c>
      <c r="U70" s="103">
        <f t="shared" si="1"/>
        <v>-9.15811541432197</v>
      </c>
      <c r="V70" s="75">
        <f>SUM(V71)</f>
        <v>2552</v>
      </c>
      <c r="W70" s="103">
        <f t="shared" si="2"/>
        <v>-2.2970903522205206</v>
      </c>
      <c r="X70" s="75">
        <f>SUM(X71)</f>
        <v>7730</v>
      </c>
      <c r="Y70" s="103">
        <f t="shared" si="3"/>
        <v>-6.109559091461192</v>
      </c>
      <c r="Z70" s="75">
        <f>SUM(Z71)</f>
        <v>2535</v>
      </c>
      <c r="AA70" s="103">
        <f t="shared" si="4"/>
        <v>-0.6661442006269592</v>
      </c>
    </row>
    <row r="71" spans="1:27" ht="18.75" customHeight="1">
      <c r="A71" s="72"/>
      <c r="B71" s="72"/>
      <c r="C71" s="71" t="s">
        <v>116</v>
      </c>
      <c r="D71" s="116">
        <v>10449</v>
      </c>
      <c r="E71" s="117">
        <v>0.5</v>
      </c>
      <c r="F71" s="116">
        <v>2527</v>
      </c>
      <c r="G71" s="118">
        <v>2.3</v>
      </c>
      <c r="H71" s="116">
        <v>10273</v>
      </c>
      <c r="I71" s="117">
        <f>100*(H71-D71)/D71</f>
        <v>-1.6843717102115034</v>
      </c>
      <c r="J71" s="116">
        <v>2592</v>
      </c>
      <c r="K71" s="117">
        <f>100*(J71-F71)/F71</f>
        <v>2.5722200237435695</v>
      </c>
      <c r="L71" s="116">
        <v>9939</v>
      </c>
      <c r="M71" s="117">
        <f>100*(L71-H71)/H71</f>
        <v>-3.251241117492456</v>
      </c>
      <c r="N71" s="116">
        <v>2598</v>
      </c>
      <c r="O71" s="117">
        <f>100*(N71-J71)/J71</f>
        <v>0.23148148148148148</v>
      </c>
      <c r="P71" s="119">
        <v>9063</v>
      </c>
      <c r="Q71" s="117">
        <f t="shared" si="19"/>
        <v>-8.813763960156958</v>
      </c>
      <c r="R71" s="119">
        <v>2612</v>
      </c>
      <c r="S71" s="117">
        <f t="shared" si="0"/>
        <v>0.5388760585065435</v>
      </c>
      <c r="T71" s="119">
        <v>8233</v>
      </c>
      <c r="U71" s="117">
        <f t="shared" si="1"/>
        <v>-9.15811541432197</v>
      </c>
      <c r="V71" s="119">
        <v>2552</v>
      </c>
      <c r="W71" s="117">
        <f t="shared" si="2"/>
        <v>-2.2970903522205206</v>
      </c>
      <c r="X71" s="119">
        <v>7730</v>
      </c>
      <c r="Y71" s="117">
        <f t="shared" si="3"/>
        <v>-6.109559091461192</v>
      </c>
      <c r="Z71" s="119">
        <v>2535</v>
      </c>
      <c r="AA71" s="117">
        <f t="shared" si="4"/>
        <v>-0.6661442006269592</v>
      </c>
    </row>
    <row r="72" spans="1:27" ht="18.75" customHeight="1">
      <c r="A72" s="8" t="s">
        <v>207</v>
      </c>
      <c r="B72" s="120"/>
      <c r="C72" s="120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121"/>
      <c r="V72" s="63"/>
      <c r="W72" s="63"/>
      <c r="X72" s="63"/>
      <c r="Y72" s="63"/>
      <c r="Z72" s="63"/>
      <c r="AA72" s="63"/>
    </row>
    <row r="73" spans="1:27" ht="18.75" customHeight="1">
      <c r="A73" s="8" t="s">
        <v>208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8.75" customHeight="1">
      <c r="A74" s="120" t="s">
        <v>209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</sheetData>
  <sheetProtection/>
  <mergeCells count="29">
    <mergeCell ref="B56:C56"/>
    <mergeCell ref="B64:C64"/>
    <mergeCell ref="B70:C70"/>
    <mergeCell ref="B22:C22"/>
    <mergeCell ref="B24:C24"/>
    <mergeCell ref="B27:C27"/>
    <mergeCell ref="B33:C33"/>
    <mergeCell ref="B43:C43"/>
    <mergeCell ref="B50:C50"/>
    <mergeCell ref="B16:C16"/>
    <mergeCell ref="B17:C17"/>
    <mergeCell ref="B18:C18"/>
    <mergeCell ref="B19:C19"/>
    <mergeCell ref="B20:C20"/>
    <mergeCell ref="B21:C21"/>
    <mergeCell ref="A7:C7"/>
    <mergeCell ref="A9:C9"/>
    <mergeCell ref="A10:C10"/>
    <mergeCell ref="A12:C12"/>
    <mergeCell ref="A13:C13"/>
    <mergeCell ref="B15:C15"/>
    <mergeCell ref="A2:AA2"/>
    <mergeCell ref="A4:C5"/>
    <mergeCell ref="D4:G4"/>
    <mergeCell ref="H4:K4"/>
    <mergeCell ref="L4:O4"/>
    <mergeCell ref="P4:S4"/>
    <mergeCell ref="T4:W4"/>
    <mergeCell ref="X4:AA4"/>
  </mergeCells>
  <printOptions horizontalCentered="1" verticalCentered="1"/>
  <pageMargins left="0.7086614173228347" right="0.31496062992125984" top="0.7480314960629921" bottom="0.35433070866141736" header="0" footer="0"/>
  <pageSetup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A1">
      <selection activeCell="A1" sqref="A1"/>
    </sheetView>
  </sheetViews>
  <sheetFormatPr defaultColWidth="12.5" defaultRowHeight="18.75" customHeight="1"/>
  <cols>
    <col min="1" max="2" width="2.5" style="0" customWidth="1"/>
  </cols>
  <sheetData>
    <row r="2" spans="1:25" ht="18.75" customHeight="1">
      <c r="A2" s="325" t="s">
        <v>210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8.75" customHeight="1" thickBot="1">
      <c r="A3" s="101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93" t="s">
        <v>211</v>
      </c>
    </row>
    <row r="4" spans="1:25" ht="18.75" customHeight="1">
      <c r="A4" s="336" t="s">
        <v>212</v>
      </c>
      <c r="B4" s="313"/>
      <c r="C4" s="314"/>
      <c r="D4" s="99" t="s">
        <v>213</v>
      </c>
      <c r="E4" s="122" t="s">
        <v>214</v>
      </c>
      <c r="F4" s="99" t="s">
        <v>215</v>
      </c>
      <c r="G4" s="122" t="s">
        <v>216</v>
      </c>
      <c r="H4" s="99" t="s">
        <v>217</v>
      </c>
      <c r="I4" s="122" t="s">
        <v>218</v>
      </c>
      <c r="J4" s="99" t="s">
        <v>219</v>
      </c>
      <c r="K4" s="122" t="s">
        <v>220</v>
      </c>
      <c r="L4" s="99" t="s">
        <v>221</v>
      </c>
      <c r="M4" s="122" t="s">
        <v>222</v>
      </c>
      <c r="N4" s="99" t="s">
        <v>223</v>
      </c>
      <c r="O4" s="122" t="s">
        <v>224</v>
      </c>
      <c r="P4" s="99" t="s">
        <v>225</v>
      </c>
      <c r="Q4" s="122" t="s">
        <v>226</v>
      </c>
      <c r="R4" s="99" t="s">
        <v>227</v>
      </c>
      <c r="S4" s="122" t="s">
        <v>228</v>
      </c>
      <c r="T4" s="99" t="s">
        <v>229</v>
      </c>
      <c r="U4" s="123" t="s">
        <v>230</v>
      </c>
      <c r="V4" s="99" t="s">
        <v>231</v>
      </c>
      <c r="W4" s="122" t="s">
        <v>232</v>
      </c>
      <c r="X4" s="124" t="s">
        <v>233</v>
      </c>
      <c r="Y4" s="98" t="s">
        <v>234</v>
      </c>
    </row>
    <row r="5" spans="1:25" ht="18.75" customHeight="1">
      <c r="A5" s="95"/>
      <c r="B5" s="95"/>
      <c r="C5" s="9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8.75" customHeight="1">
      <c r="A6" s="323" t="s">
        <v>169</v>
      </c>
      <c r="B6" s="326"/>
      <c r="C6" s="324"/>
      <c r="D6" s="138">
        <f>SUM(D8:D9)</f>
        <v>1180525</v>
      </c>
      <c r="E6" s="126">
        <v>56578</v>
      </c>
      <c r="F6" s="126">
        <v>56893</v>
      </c>
      <c r="G6" s="126">
        <v>60182</v>
      </c>
      <c r="H6" s="126">
        <v>67969</v>
      </c>
      <c r="I6" s="126">
        <v>73641</v>
      </c>
      <c r="J6" s="126">
        <v>87624</v>
      </c>
      <c r="K6" s="126">
        <v>80016</v>
      </c>
      <c r="L6" s="126">
        <v>68910</v>
      </c>
      <c r="M6" s="126">
        <v>70162</v>
      </c>
      <c r="N6" s="126">
        <v>76801</v>
      </c>
      <c r="O6" s="126">
        <v>107451</v>
      </c>
      <c r="P6" s="126">
        <v>76102</v>
      </c>
      <c r="Q6" s="126">
        <v>67076</v>
      </c>
      <c r="R6" s="126">
        <v>65893</v>
      </c>
      <c r="S6" s="126">
        <v>59035</v>
      </c>
      <c r="T6" s="126">
        <v>45269</v>
      </c>
      <c r="U6" s="126">
        <v>56318</v>
      </c>
      <c r="V6" s="126">
        <v>173653</v>
      </c>
      <c r="W6" s="126">
        <v>775752</v>
      </c>
      <c r="X6" s="126">
        <v>226515</v>
      </c>
      <c r="Y6" s="126">
        <v>4605</v>
      </c>
    </row>
    <row r="7" spans="1:25" ht="18.75" customHeight="1">
      <c r="A7" s="89"/>
      <c r="B7" s="92"/>
      <c r="C7" s="90"/>
      <c r="D7" s="138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6"/>
      <c r="W7" s="126"/>
      <c r="X7" s="126"/>
      <c r="Y7" s="127"/>
    </row>
    <row r="8" spans="1:25" ht="18.75" customHeight="1">
      <c r="A8" s="323" t="s">
        <v>168</v>
      </c>
      <c r="B8" s="326"/>
      <c r="C8" s="324"/>
      <c r="D8" s="138">
        <f>SUM(D14:D21)</f>
        <v>817063</v>
      </c>
      <c r="E8" s="126">
        <v>39045</v>
      </c>
      <c r="F8" s="126">
        <v>38830</v>
      </c>
      <c r="G8" s="126">
        <v>40910</v>
      </c>
      <c r="H8" s="126">
        <v>46533</v>
      </c>
      <c r="I8" s="126">
        <v>53765</v>
      </c>
      <c r="J8" s="126">
        <v>63040</v>
      </c>
      <c r="K8" s="126">
        <v>56770</v>
      </c>
      <c r="L8" s="126">
        <v>48443</v>
      </c>
      <c r="M8" s="126">
        <v>48958</v>
      </c>
      <c r="N8" s="126">
        <v>52677</v>
      </c>
      <c r="O8" s="126">
        <v>74462</v>
      </c>
      <c r="P8" s="126">
        <v>52843</v>
      </c>
      <c r="Q8" s="126">
        <v>45659</v>
      </c>
      <c r="R8" s="126">
        <v>44476</v>
      </c>
      <c r="S8" s="126">
        <v>39693</v>
      </c>
      <c r="T8" s="126">
        <v>30022</v>
      </c>
      <c r="U8" s="126">
        <v>37269</v>
      </c>
      <c r="V8" s="126">
        <v>118785</v>
      </c>
      <c r="W8" s="126">
        <v>543150</v>
      </c>
      <c r="X8" s="126">
        <v>151460</v>
      </c>
      <c r="Y8" s="126">
        <v>3668</v>
      </c>
    </row>
    <row r="9" spans="1:25" ht="18.75" customHeight="1">
      <c r="A9" s="323" t="s">
        <v>167</v>
      </c>
      <c r="B9" s="326"/>
      <c r="C9" s="324"/>
      <c r="D9" s="138">
        <f>SUM(D23,D26,D32,D42,D49,D55,D63,D69)</f>
        <v>363462</v>
      </c>
      <c r="E9" s="126">
        <v>17533</v>
      </c>
      <c r="F9" s="126">
        <v>18063</v>
      </c>
      <c r="G9" s="126">
        <v>19272</v>
      </c>
      <c r="H9" s="126">
        <v>21436</v>
      </c>
      <c r="I9" s="126">
        <v>19876</v>
      </c>
      <c r="J9" s="126">
        <v>24584</v>
      </c>
      <c r="K9" s="126">
        <v>23246</v>
      </c>
      <c r="L9" s="126">
        <v>20467</v>
      </c>
      <c r="M9" s="126">
        <v>21204</v>
      </c>
      <c r="N9" s="126">
        <v>24124</v>
      </c>
      <c r="O9" s="126">
        <v>32989</v>
      </c>
      <c r="P9" s="126">
        <v>23259</v>
      </c>
      <c r="Q9" s="126">
        <v>21417</v>
      </c>
      <c r="R9" s="126">
        <v>21417</v>
      </c>
      <c r="S9" s="126">
        <v>19342</v>
      </c>
      <c r="T9" s="126">
        <v>15247</v>
      </c>
      <c r="U9" s="126">
        <v>19049</v>
      </c>
      <c r="V9" s="126">
        <v>54868</v>
      </c>
      <c r="W9" s="126">
        <v>232602</v>
      </c>
      <c r="X9" s="126">
        <v>75055</v>
      </c>
      <c r="Y9" s="126">
        <v>937</v>
      </c>
    </row>
    <row r="10" spans="1:25" ht="18.75" customHeight="1">
      <c r="A10" s="92"/>
      <c r="B10" s="92"/>
      <c r="C10" s="90"/>
      <c r="D10" s="138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6"/>
      <c r="W10" s="126"/>
      <c r="X10" s="126"/>
      <c r="Y10" s="127"/>
    </row>
    <row r="11" spans="1:25" ht="18.75" customHeight="1">
      <c r="A11" s="323" t="s">
        <v>166</v>
      </c>
      <c r="B11" s="326"/>
      <c r="C11" s="324"/>
      <c r="D11" s="138">
        <f>SUM(D14,D16,D19,D21,D23,D26,D32,D42)</f>
        <v>943716</v>
      </c>
      <c r="E11" s="126">
        <v>47644</v>
      </c>
      <c r="F11" s="126">
        <v>46771</v>
      </c>
      <c r="G11" s="126">
        <v>48501</v>
      </c>
      <c r="H11" s="126">
        <v>54935</v>
      </c>
      <c r="I11" s="126">
        <v>66439</v>
      </c>
      <c r="J11" s="126">
        <v>76272</v>
      </c>
      <c r="K11" s="126">
        <v>68710</v>
      </c>
      <c r="L11" s="126">
        <v>58000</v>
      </c>
      <c r="M11" s="126">
        <v>56551</v>
      </c>
      <c r="N11" s="126">
        <v>60216</v>
      </c>
      <c r="O11" s="126">
        <v>84648</v>
      </c>
      <c r="P11" s="126">
        <v>59860</v>
      </c>
      <c r="Q11" s="126">
        <v>50751</v>
      </c>
      <c r="R11" s="126">
        <v>47589</v>
      </c>
      <c r="S11" s="126">
        <v>41272</v>
      </c>
      <c r="T11" s="126">
        <v>31250</v>
      </c>
      <c r="U11" s="126">
        <v>39807</v>
      </c>
      <c r="V11" s="126">
        <v>142916</v>
      </c>
      <c r="W11" s="126">
        <v>636382</v>
      </c>
      <c r="X11" s="126">
        <v>159918</v>
      </c>
      <c r="Y11" s="126">
        <v>4500</v>
      </c>
    </row>
    <row r="12" spans="1:25" ht="18.75" customHeight="1">
      <c r="A12" s="323" t="s">
        <v>165</v>
      </c>
      <c r="B12" s="326"/>
      <c r="C12" s="324"/>
      <c r="D12" s="138">
        <f>SUM(D15,D17,D18,D20,D49,D55,D63,D69)</f>
        <v>236809</v>
      </c>
      <c r="E12" s="126">
        <v>8934</v>
      </c>
      <c r="F12" s="126">
        <v>10122</v>
      </c>
      <c r="G12" s="126">
        <v>11681</v>
      </c>
      <c r="H12" s="126">
        <v>13034</v>
      </c>
      <c r="I12" s="126">
        <v>7202</v>
      </c>
      <c r="J12" s="126">
        <v>11352</v>
      </c>
      <c r="K12" s="126">
        <v>11306</v>
      </c>
      <c r="L12" s="126">
        <v>10910</v>
      </c>
      <c r="M12" s="126">
        <v>13611</v>
      </c>
      <c r="N12" s="126">
        <v>16585</v>
      </c>
      <c r="O12" s="126">
        <v>22803</v>
      </c>
      <c r="P12" s="126">
        <v>16242</v>
      </c>
      <c r="Q12" s="126">
        <v>16325</v>
      </c>
      <c r="R12" s="126">
        <v>18304</v>
      </c>
      <c r="S12" s="126">
        <v>17763</v>
      </c>
      <c r="T12" s="126">
        <v>14019</v>
      </c>
      <c r="U12" s="126">
        <v>16511</v>
      </c>
      <c r="V12" s="126">
        <v>30737</v>
      </c>
      <c r="W12" s="126">
        <v>139370</v>
      </c>
      <c r="X12" s="126">
        <v>66597</v>
      </c>
      <c r="Y12" s="126">
        <v>105</v>
      </c>
    </row>
    <row r="13" spans="1:25" ht="18.75" customHeight="1">
      <c r="A13" s="91"/>
      <c r="B13" s="91"/>
      <c r="C13" s="90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6"/>
      <c r="W13" s="126"/>
      <c r="X13" s="126"/>
      <c r="Y13" s="127"/>
    </row>
    <row r="14" spans="1:25" ht="18.75" customHeight="1">
      <c r="A14" s="77"/>
      <c r="B14" s="323" t="s">
        <v>164</v>
      </c>
      <c r="C14" s="324"/>
      <c r="D14" s="126">
        <f>SUM(E14:U14,Y14)</f>
        <v>456551</v>
      </c>
      <c r="E14" s="128">
        <v>22446</v>
      </c>
      <c r="F14" s="128">
        <v>21377</v>
      </c>
      <c r="G14" s="128">
        <v>21892</v>
      </c>
      <c r="H14" s="128">
        <v>26035</v>
      </c>
      <c r="I14" s="128">
        <v>37812</v>
      </c>
      <c r="J14" s="128">
        <v>38708</v>
      </c>
      <c r="K14" s="128">
        <v>34119</v>
      </c>
      <c r="L14" s="128">
        <v>28085</v>
      </c>
      <c r="M14" s="128">
        <v>27418</v>
      </c>
      <c r="N14" s="128">
        <v>28527</v>
      </c>
      <c r="O14" s="128">
        <v>40084</v>
      </c>
      <c r="P14" s="128">
        <v>28207</v>
      </c>
      <c r="Q14" s="128">
        <v>23594</v>
      </c>
      <c r="R14" s="128">
        <v>22617</v>
      </c>
      <c r="S14" s="128">
        <v>19672</v>
      </c>
      <c r="T14" s="128">
        <v>14484</v>
      </c>
      <c r="U14" s="128">
        <v>18670</v>
      </c>
      <c r="V14" s="126">
        <v>65715</v>
      </c>
      <c r="W14" s="126">
        <v>312589</v>
      </c>
      <c r="X14" s="126">
        <v>75443</v>
      </c>
      <c r="Y14" s="128">
        <v>2804</v>
      </c>
    </row>
    <row r="15" spans="1:25" ht="18.75" customHeight="1">
      <c r="A15" s="77"/>
      <c r="B15" s="323" t="s">
        <v>163</v>
      </c>
      <c r="C15" s="324"/>
      <c r="D15" s="126">
        <f aca="true" t="shared" si="0" ref="D15:D21">SUM(E15:U15,Y15)</f>
        <v>47093</v>
      </c>
      <c r="E15" s="128">
        <v>2079</v>
      </c>
      <c r="F15" s="128">
        <v>2203</v>
      </c>
      <c r="G15" s="128">
        <v>2494</v>
      </c>
      <c r="H15" s="128">
        <v>2587</v>
      </c>
      <c r="I15" s="128">
        <v>1730</v>
      </c>
      <c r="J15" s="128">
        <v>2787</v>
      </c>
      <c r="K15" s="128">
        <v>2655</v>
      </c>
      <c r="L15" s="128">
        <v>2522</v>
      </c>
      <c r="M15" s="128">
        <v>2933</v>
      </c>
      <c r="N15" s="128">
        <v>3320</v>
      </c>
      <c r="O15" s="128">
        <v>4664</v>
      </c>
      <c r="P15" s="128">
        <v>3243</v>
      </c>
      <c r="Q15" s="128">
        <v>2890</v>
      </c>
      <c r="R15" s="128">
        <v>2997</v>
      </c>
      <c r="S15" s="128">
        <v>2905</v>
      </c>
      <c r="T15" s="128">
        <v>2342</v>
      </c>
      <c r="U15" s="128">
        <v>2649</v>
      </c>
      <c r="V15" s="126">
        <v>6776</v>
      </c>
      <c r="W15" s="126">
        <v>29331</v>
      </c>
      <c r="X15" s="126">
        <v>10893</v>
      </c>
      <c r="Y15" s="128">
        <v>93</v>
      </c>
    </row>
    <row r="16" spans="1:25" ht="18.75" customHeight="1">
      <c r="A16" s="77"/>
      <c r="B16" s="323" t="s">
        <v>162</v>
      </c>
      <c r="C16" s="324"/>
      <c r="D16" s="126">
        <f t="shared" si="0"/>
        <v>108583</v>
      </c>
      <c r="E16" s="128">
        <v>5672</v>
      </c>
      <c r="F16" s="128">
        <v>5573</v>
      </c>
      <c r="G16" s="128">
        <v>5752</v>
      </c>
      <c r="H16" s="128">
        <v>5883</v>
      </c>
      <c r="I16" s="128">
        <v>5335</v>
      </c>
      <c r="J16" s="128">
        <v>8588</v>
      </c>
      <c r="K16" s="128">
        <v>7823</v>
      </c>
      <c r="L16" s="128">
        <v>6702</v>
      </c>
      <c r="M16" s="128">
        <v>6221</v>
      </c>
      <c r="N16" s="128">
        <v>6573</v>
      </c>
      <c r="O16" s="128">
        <v>9951</v>
      </c>
      <c r="P16" s="128">
        <v>7387</v>
      </c>
      <c r="Q16" s="128">
        <v>6383</v>
      </c>
      <c r="R16" s="128">
        <v>5900</v>
      </c>
      <c r="S16" s="128">
        <v>5186</v>
      </c>
      <c r="T16" s="128">
        <v>4130</v>
      </c>
      <c r="U16" s="128">
        <v>5109</v>
      </c>
      <c r="V16" s="126">
        <v>16997</v>
      </c>
      <c r="W16" s="126">
        <v>70846</v>
      </c>
      <c r="X16" s="126">
        <v>20325</v>
      </c>
      <c r="Y16" s="128">
        <v>415</v>
      </c>
    </row>
    <row r="17" spans="1:25" ht="18.75" customHeight="1">
      <c r="A17" s="77"/>
      <c r="B17" s="323" t="s">
        <v>161</v>
      </c>
      <c r="C17" s="324"/>
      <c r="D17" s="126">
        <f t="shared" si="0"/>
        <v>25959</v>
      </c>
      <c r="E17" s="128">
        <v>943</v>
      </c>
      <c r="F17" s="128">
        <v>1161</v>
      </c>
      <c r="G17" s="128">
        <v>1322</v>
      </c>
      <c r="H17" s="128">
        <v>1414</v>
      </c>
      <c r="I17" s="128">
        <v>561</v>
      </c>
      <c r="J17" s="128">
        <v>1085</v>
      </c>
      <c r="K17" s="128">
        <v>1207</v>
      </c>
      <c r="L17" s="128">
        <v>1249</v>
      </c>
      <c r="M17" s="128">
        <v>1678</v>
      </c>
      <c r="N17" s="128">
        <v>1789</v>
      </c>
      <c r="O17" s="128">
        <v>2394</v>
      </c>
      <c r="P17" s="128">
        <v>1637</v>
      </c>
      <c r="Q17" s="128">
        <v>1839</v>
      </c>
      <c r="R17" s="128">
        <v>2186</v>
      </c>
      <c r="S17" s="128">
        <v>2104</v>
      </c>
      <c r="T17" s="128">
        <v>1618</v>
      </c>
      <c r="U17" s="128">
        <v>1769</v>
      </c>
      <c r="V17" s="126">
        <v>3426</v>
      </c>
      <c r="W17" s="126">
        <v>14853</v>
      </c>
      <c r="X17" s="126">
        <v>7677</v>
      </c>
      <c r="Y17" s="129">
        <v>3</v>
      </c>
    </row>
    <row r="18" spans="1:25" ht="18.75" customHeight="1">
      <c r="A18" s="77"/>
      <c r="B18" s="323" t="s">
        <v>160</v>
      </c>
      <c r="C18" s="324"/>
      <c r="D18" s="126">
        <f t="shared" si="0"/>
        <v>19497</v>
      </c>
      <c r="E18" s="128">
        <v>607</v>
      </c>
      <c r="F18" s="128">
        <v>735</v>
      </c>
      <c r="G18" s="128">
        <v>869</v>
      </c>
      <c r="H18" s="128">
        <v>1013</v>
      </c>
      <c r="I18" s="128">
        <v>346</v>
      </c>
      <c r="J18" s="128">
        <v>660</v>
      </c>
      <c r="K18" s="128">
        <v>762</v>
      </c>
      <c r="L18" s="128">
        <v>770</v>
      </c>
      <c r="M18" s="128">
        <v>999</v>
      </c>
      <c r="N18" s="128">
        <v>1366</v>
      </c>
      <c r="O18" s="128">
        <v>1799</v>
      </c>
      <c r="P18" s="128">
        <v>1356</v>
      </c>
      <c r="Q18" s="128">
        <v>1526</v>
      </c>
      <c r="R18" s="128">
        <v>1862</v>
      </c>
      <c r="S18" s="128">
        <v>1875</v>
      </c>
      <c r="T18" s="128">
        <v>1443</v>
      </c>
      <c r="U18" s="128">
        <v>1509</v>
      </c>
      <c r="V18" s="126">
        <v>2211</v>
      </c>
      <c r="W18" s="126">
        <v>10597</v>
      </c>
      <c r="X18" s="126">
        <v>6689</v>
      </c>
      <c r="Y18" s="129" t="s">
        <v>205</v>
      </c>
    </row>
    <row r="19" spans="1:25" ht="18.75" customHeight="1">
      <c r="A19" s="77"/>
      <c r="B19" s="323" t="s">
        <v>159</v>
      </c>
      <c r="C19" s="324"/>
      <c r="D19" s="126">
        <f t="shared" si="0"/>
        <v>68075</v>
      </c>
      <c r="E19" s="128">
        <v>2936</v>
      </c>
      <c r="F19" s="128">
        <v>3160</v>
      </c>
      <c r="G19" s="128">
        <v>3559</v>
      </c>
      <c r="H19" s="128">
        <v>3834</v>
      </c>
      <c r="I19" s="128">
        <v>2949</v>
      </c>
      <c r="J19" s="128">
        <v>4676</v>
      </c>
      <c r="K19" s="128">
        <v>4261</v>
      </c>
      <c r="L19" s="128">
        <v>3854</v>
      </c>
      <c r="M19" s="128">
        <v>3994</v>
      </c>
      <c r="N19" s="128">
        <v>4444</v>
      </c>
      <c r="O19" s="128">
        <v>6583</v>
      </c>
      <c r="P19" s="128">
        <v>4811</v>
      </c>
      <c r="Q19" s="128">
        <v>4394</v>
      </c>
      <c r="R19" s="128">
        <v>4245</v>
      </c>
      <c r="S19" s="128">
        <v>3753</v>
      </c>
      <c r="T19" s="128">
        <v>2883</v>
      </c>
      <c r="U19" s="128">
        <v>3589</v>
      </c>
      <c r="V19" s="126">
        <v>9655</v>
      </c>
      <c r="W19" s="126">
        <v>43800</v>
      </c>
      <c r="X19" s="126">
        <v>14470</v>
      </c>
      <c r="Y19" s="129">
        <v>150</v>
      </c>
    </row>
    <row r="20" spans="1:25" ht="18.75" customHeight="1">
      <c r="A20" s="77"/>
      <c r="B20" s="323" t="s">
        <v>158</v>
      </c>
      <c r="C20" s="324"/>
      <c r="D20" s="126">
        <f t="shared" si="0"/>
        <v>25389</v>
      </c>
      <c r="E20" s="128">
        <v>1057</v>
      </c>
      <c r="F20" s="128">
        <v>1101</v>
      </c>
      <c r="G20" s="128">
        <v>1186</v>
      </c>
      <c r="H20" s="128">
        <v>1393</v>
      </c>
      <c r="I20" s="128">
        <v>1088</v>
      </c>
      <c r="J20" s="128">
        <v>1509</v>
      </c>
      <c r="K20" s="128">
        <v>1375</v>
      </c>
      <c r="L20" s="128">
        <v>1252</v>
      </c>
      <c r="M20" s="128">
        <v>1402</v>
      </c>
      <c r="N20" s="128">
        <v>1736</v>
      </c>
      <c r="O20" s="128">
        <v>2456</v>
      </c>
      <c r="P20" s="128">
        <v>1868</v>
      </c>
      <c r="Q20" s="128">
        <v>1696</v>
      </c>
      <c r="R20" s="128">
        <v>1710</v>
      </c>
      <c r="S20" s="128">
        <v>1660</v>
      </c>
      <c r="T20" s="128">
        <v>1261</v>
      </c>
      <c r="U20" s="128">
        <v>1639</v>
      </c>
      <c r="V20" s="126">
        <v>3344</v>
      </c>
      <c r="W20" s="126">
        <v>15775</v>
      </c>
      <c r="X20" s="126">
        <v>6270</v>
      </c>
      <c r="Y20" s="129" t="s">
        <v>205</v>
      </c>
    </row>
    <row r="21" spans="1:25" ht="18.75" customHeight="1">
      <c r="A21" s="77"/>
      <c r="B21" s="323" t="s">
        <v>157</v>
      </c>
      <c r="C21" s="324"/>
      <c r="D21" s="126">
        <f t="shared" si="0"/>
        <v>65916</v>
      </c>
      <c r="E21" s="128">
        <v>3305</v>
      </c>
      <c r="F21" s="128">
        <v>3520</v>
      </c>
      <c r="G21" s="128">
        <v>3836</v>
      </c>
      <c r="H21" s="128">
        <v>4374</v>
      </c>
      <c r="I21" s="128">
        <v>3944</v>
      </c>
      <c r="J21" s="128">
        <v>5027</v>
      </c>
      <c r="K21" s="128">
        <v>4568</v>
      </c>
      <c r="L21" s="128">
        <v>4009</v>
      </c>
      <c r="M21" s="128">
        <v>4313</v>
      </c>
      <c r="N21" s="128">
        <v>4922</v>
      </c>
      <c r="O21" s="128">
        <v>6531</v>
      </c>
      <c r="P21" s="128">
        <v>4334</v>
      </c>
      <c r="Q21" s="128">
        <v>3337</v>
      </c>
      <c r="R21" s="128">
        <v>2959</v>
      </c>
      <c r="S21" s="128">
        <v>2538</v>
      </c>
      <c r="T21" s="128">
        <v>1861</v>
      </c>
      <c r="U21" s="128">
        <v>2335</v>
      </c>
      <c r="V21" s="126">
        <v>10661</v>
      </c>
      <c r="W21" s="126">
        <v>45359</v>
      </c>
      <c r="X21" s="126">
        <v>9693</v>
      </c>
      <c r="Y21" s="129">
        <v>203</v>
      </c>
    </row>
    <row r="22" spans="1:25" ht="18.75" customHeight="1">
      <c r="A22" s="77"/>
      <c r="B22" s="89"/>
      <c r="C22" s="88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6"/>
      <c r="W22" s="126"/>
      <c r="X22" s="126"/>
      <c r="Y22" s="105"/>
    </row>
    <row r="23" spans="1:25" ht="18.75" customHeight="1">
      <c r="A23" s="77"/>
      <c r="B23" s="323" t="s">
        <v>156</v>
      </c>
      <c r="C23" s="324"/>
      <c r="D23" s="75">
        <f>SUM(D24)</f>
        <v>10068</v>
      </c>
      <c r="E23" s="126">
        <v>386</v>
      </c>
      <c r="F23" s="126">
        <v>424</v>
      </c>
      <c r="G23" s="126">
        <v>525</v>
      </c>
      <c r="H23" s="126">
        <v>521</v>
      </c>
      <c r="I23" s="126">
        <v>425</v>
      </c>
      <c r="J23" s="126">
        <v>525</v>
      </c>
      <c r="K23" s="126">
        <v>564</v>
      </c>
      <c r="L23" s="126">
        <v>537</v>
      </c>
      <c r="M23" s="126">
        <v>529</v>
      </c>
      <c r="N23" s="126">
        <v>618</v>
      </c>
      <c r="O23" s="126">
        <v>963</v>
      </c>
      <c r="P23" s="126">
        <v>715</v>
      </c>
      <c r="Q23" s="126">
        <v>809</v>
      </c>
      <c r="R23" s="126">
        <v>742</v>
      </c>
      <c r="S23" s="126">
        <v>631</v>
      </c>
      <c r="T23" s="126">
        <v>505</v>
      </c>
      <c r="U23" s="126">
        <v>649</v>
      </c>
      <c r="V23" s="126">
        <v>1335</v>
      </c>
      <c r="W23" s="126">
        <v>6206</v>
      </c>
      <c r="X23" s="126">
        <v>2527</v>
      </c>
      <c r="Y23" s="107" t="s">
        <v>235</v>
      </c>
    </row>
    <row r="24" spans="1:25" ht="18.75" customHeight="1">
      <c r="A24" s="62"/>
      <c r="B24" s="83"/>
      <c r="C24" s="82" t="s">
        <v>155</v>
      </c>
      <c r="D24" s="130">
        <f>SUM(E24:U24,Y24)</f>
        <v>10068</v>
      </c>
      <c r="E24" s="131">
        <v>386</v>
      </c>
      <c r="F24" s="131">
        <v>424</v>
      </c>
      <c r="G24" s="131">
        <v>525</v>
      </c>
      <c r="H24" s="131">
        <v>521</v>
      </c>
      <c r="I24" s="131">
        <v>425</v>
      </c>
      <c r="J24" s="131">
        <v>525</v>
      </c>
      <c r="K24" s="131">
        <v>564</v>
      </c>
      <c r="L24" s="131">
        <v>537</v>
      </c>
      <c r="M24" s="131">
        <v>529</v>
      </c>
      <c r="N24" s="131">
        <v>618</v>
      </c>
      <c r="O24" s="131">
        <v>963</v>
      </c>
      <c r="P24" s="131">
        <v>715</v>
      </c>
      <c r="Q24" s="131">
        <v>809</v>
      </c>
      <c r="R24" s="131">
        <v>742</v>
      </c>
      <c r="S24" s="131">
        <v>631</v>
      </c>
      <c r="T24" s="131">
        <v>505</v>
      </c>
      <c r="U24" s="131">
        <v>649</v>
      </c>
      <c r="V24" s="130">
        <v>1335</v>
      </c>
      <c r="W24" s="130">
        <v>6206</v>
      </c>
      <c r="X24" s="130">
        <v>2527</v>
      </c>
      <c r="Y24" s="108" t="s">
        <v>205</v>
      </c>
    </row>
    <row r="25" spans="1:25" ht="18.75" customHeight="1">
      <c r="A25" s="62"/>
      <c r="B25" s="83"/>
      <c r="C25" s="8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3"/>
      <c r="X25" s="133"/>
      <c r="Y25" s="113"/>
    </row>
    <row r="26" spans="1:25" ht="18.75" customHeight="1">
      <c r="A26" s="77"/>
      <c r="B26" s="323" t="s">
        <v>154</v>
      </c>
      <c r="C26" s="324"/>
      <c r="D26" s="75">
        <f>SUM(D27:D30)</f>
        <v>50782</v>
      </c>
      <c r="E26" s="126">
        <v>2912</v>
      </c>
      <c r="F26" s="126">
        <v>2796</v>
      </c>
      <c r="G26" s="126">
        <v>2771</v>
      </c>
      <c r="H26" s="126">
        <v>2811</v>
      </c>
      <c r="I26" s="126">
        <v>2736</v>
      </c>
      <c r="J26" s="126">
        <v>4423</v>
      </c>
      <c r="K26" s="126">
        <v>3831</v>
      </c>
      <c r="L26" s="126">
        <v>3190</v>
      </c>
      <c r="M26" s="126">
        <v>2981</v>
      </c>
      <c r="N26" s="126">
        <v>3136</v>
      </c>
      <c r="O26" s="126">
        <v>4382</v>
      </c>
      <c r="P26" s="126">
        <v>3282</v>
      </c>
      <c r="Q26" s="126">
        <v>2807</v>
      </c>
      <c r="R26" s="126">
        <v>2510</v>
      </c>
      <c r="S26" s="126">
        <v>2127</v>
      </c>
      <c r="T26" s="126">
        <v>1736</v>
      </c>
      <c r="U26" s="126">
        <v>2318</v>
      </c>
      <c r="V26" s="126">
        <v>8479</v>
      </c>
      <c r="W26" s="126">
        <v>33579</v>
      </c>
      <c r="X26" s="126">
        <v>8691</v>
      </c>
      <c r="Y26" s="107">
        <v>33</v>
      </c>
    </row>
    <row r="27" spans="1:25" ht="18.75" customHeight="1">
      <c r="A27" s="62"/>
      <c r="B27" s="83"/>
      <c r="C27" s="82" t="s">
        <v>153</v>
      </c>
      <c r="D27" s="130">
        <f>SUM(E27:U27,Y27)</f>
        <v>15709</v>
      </c>
      <c r="E27" s="131">
        <v>909</v>
      </c>
      <c r="F27" s="131">
        <v>830</v>
      </c>
      <c r="G27" s="131">
        <v>881</v>
      </c>
      <c r="H27" s="131">
        <v>857</v>
      </c>
      <c r="I27" s="131">
        <v>765</v>
      </c>
      <c r="J27" s="131">
        <v>1288</v>
      </c>
      <c r="K27" s="131">
        <v>1209</v>
      </c>
      <c r="L27" s="131">
        <v>955</v>
      </c>
      <c r="M27" s="131">
        <v>922</v>
      </c>
      <c r="N27" s="131">
        <v>931</v>
      </c>
      <c r="O27" s="131">
        <v>1393</v>
      </c>
      <c r="P27" s="131">
        <v>1095</v>
      </c>
      <c r="Q27" s="131">
        <v>911</v>
      </c>
      <c r="R27" s="131">
        <v>827</v>
      </c>
      <c r="S27" s="131">
        <v>649</v>
      </c>
      <c r="T27" s="131">
        <v>528</v>
      </c>
      <c r="U27" s="131">
        <v>733</v>
      </c>
      <c r="V27" s="130">
        <v>2620</v>
      </c>
      <c r="W27" s="130">
        <v>10326</v>
      </c>
      <c r="X27" s="130">
        <v>2737</v>
      </c>
      <c r="Y27" s="108">
        <v>26</v>
      </c>
    </row>
    <row r="28" spans="1:25" ht="18.75" customHeight="1">
      <c r="A28" s="62"/>
      <c r="B28" s="83"/>
      <c r="C28" s="82" t="s">
        <v>152</v>
      </c>
      <c r="D28" s="130">
        <f>SUM(E28:U28,Y28)</f>
        <v>15404</v>
      </c>
      <c r="E28" s="131">
        <v>914</v>
      </c>
      <c r="F28" s="131">
        <v>887</v>
      </c>
      <c r="G28" s="131">
        <v>819</v>
      </c>
      <c r="H28" s="131">
        <v>831</v>
      </c>
      <c r="I28" s="131">
        <v>681</v>
      </c>
      <c r="J28" s="131">
        <v>1247</v>
      </c>
      <c r="K28" s="131">
        <v>1112</v>
      </c>
      <c r="L28" s="131">
        <v>1059</v>
      </c>
      <c r="M28" s="131">
        <v>932</v>
      </c>
      <c r="N28" s="131">
        <v>937</v>
      </c>
      <c r="O28" s="131">
        <v>1354</v>
      </c>
      <c r="P28" s="131">
        <v>1041</v>
      </c>
      <c r="Q28" s="131">
        <v>909</v>
      </c>
      <c r="R28" s="131">
        <v>781</v>
      </c>
      <c r="S28" s="131">
        <v>677</v>
      </c>
      <c r="T28" s="131">
        <v>533</v>
      </c>
      <c r="U28" s="131">
        <v>683</v>
      </c>
      <c r="V28" s="130">
        <v>2620</v>
      </c>
      <c r="W28" s="130">
        <v>10103</v>
      </c>
      <c r="X28" s="130">
        <v>2674</v>
      </c>
      <c r="Y28" s="108">
        <v>7</v>
      </c>
    </row>
    <row r="29" spans="1:25" ht="18.75" customHeight="1">
      <c r="A29" s="62"/>
      <c r="B29" s="83"/>
      <c r="C29" s="82" t="s">
        <v>151</v>
      </c>
      <c r="D29" s="130">
        <f>SUM(E29:U29,Y29)</f>
        <v>14568</v>
      </c>
      <c r="E29" s="131">
        <v>774</v>
      </c>
      <c r="F29" s="131">
        <v>791</v>
      </c>
      <c r="G29" s="131">
        <v>779</v>
      </c>
      <c r="H29" s="131">
        <v>841</v>
      </c>
      <c r="I29" s="131">
        <v>1028</v>
      </c>
      <c r="J29" s="131">
        <v>1467</v>
      </c>
      <c r="K29" s="131">
        <v>1086</v>
      </c>
      <c r="L29" s="131">
        <v>871</v>
      </c>
      <c r="M29" s="131">
        <v>817</v>
      </c>
      <c r="N29" s="131">
        <v>961</v>
      </c>
      <c r="O29" s="131">
        <v>1228</v>
      </c>
      <c r="P29" s="131">
        <v>858</v>
      </c>
      <c r="Q29" s="131">
        <v>733</v>
      </c>
      <c r="R29" s="131">
        <v>639</v>
      </c>
      <c r="S29" s="131">
        <v>572</v>
      </c>
      <c r="T29" s="131">
        <v>475</v>
      </c>
      <c r="U29" s="131">
        <v>648</v>
      </c>
      <c r="V29" s="130">
        <v>2344</v>
      </c>
      <c r="W29" s="130">
        <v>9890</v>
      </c>
      <c r="X29" s="130">
        <v>2334</v>
      </c>
      <c r="Y29" s="108" t="s">
        <v>205</v>
      </c>
    </row>
    <row r="30" spans="1:25" ht="18.75" customHeight="1">
      <c r="A30" s="62"/>
      <c r="B30" s="83"/>
      <c r="C30" s="82" t="s">
        <v>150</v>
      </c>
      <c r="D30" s="130">
        <f>SUM(E30:U30,Y30)</f>
        <v>5101</v>
      </c>
      <c r="E30" s="131">
        <v>315</v>
      </c>
      <c r="F30" s="131">
        <v>288</v>
      </c>
      <c r="G30" s="131">
        <v>292</v>
      </c>
      <c r="H30" s="131">
        <v>282</v>
      </c>
      <c r="I30" s="131">
        <v>262</v>
      </c>
      <c r="J30" s="131">
        <v>421</v>
      </c>
      <c r="K30" s="131">
        <v>424</v>
      </c>
      <c r="L30" s="131">
        <v>305</v>
      </c>
      <c r="M30" s="131">
        <v>310</v>
      </c>
      <c r="N30" s="131">
        <v>307</v>
      </c>
      <c r="O30" s="131">
        <v>407</v>
      </c>
      <c r="P30" s="131">
        <v>288</v>
      </c>
      <c r="Q30" s="131">
        <v>254</v>
      </c>
      <c r="R30" s="131">
        <v>263</v>
      </c>
      <c r="S30" s="131">
        <v>229</v>
      </c>
      <c r="T30" s="131">
        <v>200</v>
      </c>
      <c r="U30" s="131">
        <v>254</v>
      </c>
      <c r="V30" s="130">
        <v>895</v>
      </c>
      <c r="W30" s="130">
        <v>3260</v>
      </c>
      <c r="X30" s="130">
        <v>946</v>
      </c>
      <c r="Y30" s="108" t="s">
        <v>205</v>
      </c>
    </row>
    <row r="31" spans="1:25" ht="18.75" customHeight="1">
      <c r="A31" s="62"/>
      <c r="B31" s="83"/>
      <c r="C31" s="8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3"/>
      <c r="W31" s="133"/>
      <c r="X31" s="133"/>
      <c r="Y31" s="113"/>
    </row>
    <row r="32" spans="1:25" ht="18.75" customHeight="1">
      <c r="A32" s="77"/>
      <c r="B32" s="323" t="s">
        <v>149</v>
      </c>
      <c r="C32" s="324"/>
      <c r="D32" s="75">
        <f>SUM(D33:D40)</f>
        <v>87696</v>
      </c>
      <c r="E32" s="126">
        <v>4777</v>
      </c>
      <c r="F32" s="126">
        <v>4174</v>
      </c>
      <c r="G32" s="126">
        <v>4389</v>
      </c>
      <c r="H32" s="126">
        <v>5597</v>
      </c>
      <c r="I32" s="126">
        <v>8026</v>
      </c>
      <c r="J32" s="126">
        <v>7267</v>
      </c>
      <c r="K32" s="126">
        <v>6530</v>
      </c>
      <c r="L32" s="126">
        <v>5170</v>
      </c>
      <c r="M32" s="126">
        <v>5066</v>
      </c>
      <c r="N32" s="126">
        <v>5709</v>
      </c>
      <c r="O32" s="126">
        <v>7640</v>
      </c>
      <c r="P32" s="126">
        <v>5066</v>
      </c>
      <c r="Q32" s="126">
        <v>4187</v>
      </c>
      <c r="R32" s="126">
        <v>3866</v>
      </c>
      <c r="S32" s="126">
        <v>3445</v>
      </c>
      <c r="T32" s="126">
        <v>2670</v>
      </c>
      <c r="U32" s="126">
        <v>3332</v>
      </c>
      <c r="V32" s="126">
        <v>13340</v>
      </c>
      <c r="W32" s="126">
        <v>60258</v>
      </c>
      <c r="X32" s="126">
        <v>13313</v>
      </c>
      <c r="Y32" s="126">
        <v>785</v>
      </c>
    </row>
    <row r="33" spans="1:25" ht="18.75" customHeight="1">
      <c r="A33" s="62"/>
      <c r="B33" s="83"/>
      <c r="C33" s="82" t="s">
        <v>148</v>
      </c>
      <c r="D33" s="130">
        <f aca="true" t="shared" si="1" ref="D33:D40">SUM(E33:U33,Y33)</f>
        <v>12660</v>
      </c>
      <c r="E33" s="131">
        <v>740</v>
      </c>
      <c r="F33" s="131">
        <v>637</v>
      </c>
      <c r="G33" s="131">
        <v>638</v>
      </c>
      <c r="H33" s="131">
        <v>753</v>
      </c>
      <c r="I33" s="131">
        <v>643</v>
      </c>
      <c r="J33" s="131">
        <v>961</v>
      </c>
      <c r="K33" s="131">
        <v>916</v>
      </c>
      <c r="L33" s="131">
        <v>743</v>
      </c>
      <c r="M33" s="131">
        <v>734</v>
      </c>
      <c r="N33" s="131">
        <v>815</v>
      </c>
      <c r="O33" s="131">
        <v>1144</v>
      </c>
      <c r="P33" s="131">
        <v>830</v>
      </c>
      <c r="Q33" s="131">
        <v>738</v>
      </c>
      <c r="R33" s="131">
        <v>687</v>
      </c>
      <c r="S33" s="131">
        <v>590</v>
      </c>
      <c r="T33" s="131">
        <v>487</v>
      </c>
      <c r="U33" s="131">
        <v>604</v>
      </c>
      <c r="V33" s="130">
        <v>2015</v>
      </c>
      <c r="W33" s="130">
        <v>8277</v>
      </c>
      <c r="X33" s="130">
        <v>2368</v>
      </c>
      <c r="Y33" s="108" t="s">
        <v>205</v>
      </c>
    </row>
    <row r="34" spans="1:25" ht="18.75" customHeight="1">
      <c r="A34" s="62"/>
      <c r="B34" s="83"/>
      <c r="C34" s="82" t="s">
        <v>147</v>
      </c>
      <c r="D34" s="130">
        <f t="shared" si="1"/>
        <v>21614</v>
      </c>
      <c r="E34" s="131">
        <v>1022</v>
      </c>
      <c r="F34" s="131">
        <v>1123</v>
      </c>
      <c r="G34" s="131">
        <v>1225</v>
      </c>
      <c r="H34" s="131">
        <v>1530</v>
      </c>
      <c r="I34" s="131">
        <v>1302</v>
      </c>
      <c r="J34" s="131">
        <v>1526</v>
      </c>
      <c r="K34" s="131">
        <v>1445</v>
      </c>
      <c r="L34" s="131">
        <v>1243</v>
      </c>
      <c r="M34" s="131">
        <v>1395</v>
      </c>
      <c r="N34" s="131">
        <v>1650</v>
      </c>
      <c r="O34" s="131">
        <v>2227</v>
      </c>
      <c r="P34" s="131">
        <v>1356</v>
      </c>
      <c r="Q34" s="131">
        <v>1077</v>
      </c>
      <c r="R34" s="131">
        <v>1036</v>
      </c>
      <c r="S34" s="131">
        <v>958</v>
      </c>
      <c r="T34" s="131">
        <v>663</v>
      </c>
      <c r="U34" s="131">
        <v>815</v>
      </c>
      <c r="V34" s="130">
        <v>3370</v>
      </c>
      <c r="W34" s="130">
        <v>14751</v>
      </c>
      <c r="X34" s="130">
        <v>3472</v>
      </c>
      <c r="Y34" s="108">
        <v>21</v>
      </c>
    </row>
    <row r="35" spans="1:25" ht="18.75" customHeight="1">
      <c r="A35" s="62"/>
      <c r="B35" s="83"/>
      <c r="C35" s="82" t="s">
        <v>146</v>
      </c>
      <c r="D35" s="130">
        <f t="shared" si="1"/>
        <v>45831</v>
      </c>
      <c r="E35" s="131">
        <v>2710</v>
      </c>
      <c r="F35" s="131">
        <v>2045</v>
      </c>
      <c r="G35" s="131">
        <v>2076</v>
      </c>
      <c r="H35" s="131">
        <v>2886</v>
      </c>
      <c r="I35" s="131">
        <v>5771</v>
      </c>
      <c r="J35" s="131">
        <v>4461</v>
      </c>
      <c r="K35" s="131">
        <v>3817</v>
      </c>
      <c r="L35" s="131">
        <v>2793</v>
      </c>
      <c r="M35" s="131">
        <v>2472</v>
      </c>
      <c r="N35" s="131">
        <v>2748</v>
      </c>
      <c r="O35" s="131">
        <v>3699</v>
      </c>
      <c r="P35" s="131">
        <v>2461</v>
      </c>
      <c r="Q35" s="131">
        <v>1894</v>
      </c>
      <c r="R35" s="131">
        <v>1585</v>
      </c>
      <c r="S35" s="131">
        <v>1345</v>
      </c>
      <c r="T35" s="131">
        <v>1034</v>
      </c>
      <c r="U35" s="131">
        <v>1270</v>
      </c>
      <c r="V35" s="130">
        <v>6831</v>
      </c>
      <c r="W35" s="130">
        <v>33002</v>
      </c>
      <c r="X35" s="130">
        <v>5234</v>
      </c>
      <c r="Y35" s="108">
        <v>764</v>
      </c>
    </row>
    <row r="36" spans="1:25" ht="18.75" customHeight="1">
      <c r="A36" s="62"/>
      <c r="B36" s="83"/>
      <c r="C36" s="82" t="s">
        <v>145</v>
      </c>
      <c r="D36" s="130">
        <f t="shared" si="1"/>
        <v>1180</v>
      </c>
      <c r="E36" s="131">
        <v>59</v>
      </c>
      <c r="F36" s="131">
        <v>61</v>
      </c>
      <c r="G36" s="131">
        <v>91</v>
      </c>
      <c r="H36" s="131">
        <v>76</v>
      </c>
      <c r="I36" s="131">
        <v>55</v>
      </c>
      <c r="J36" s="131">
        <v>50</v>
      </c>
      <c r="K36" s="131">
        <v>73</v>
      </c>
      <c r="L36" s="131">
        <v>66</v>
      </c>
      <c r="M36" s="131">
        <v>88</v>
      </c>
      <c r="N36" s="131">
        <v>96</v>
      </c>
      <c r="O36" s="131">
        <v>93</v>
      </c>
      <c r="P36" s="131">
        <v>65</v>
      </c>
      <c r="Q36" s="131">
        <v>58</v>
      </c>
      <c r="R36" s="131">
        <v>62</v>
      </c>
      <c r="S36" s="131">
        <v>62</v>
      </c>
      <c r="T36" s="131">
        <v>54</v>
      </c>
      <c r="U36" s="131">
        <v>71</v>
      </c>
      <c r="V36" s="130">
        <v>211</v>
      </c>
      <c r="W36" s="130">
        <v>720</v>
      </c>
      <c r="X36" s="130">
        <v>249</v>
      </c>
      <c r="Y36" s="108" t="s">
        <v>205</v>
      </c>
    </row>
    <row r="37" spans="1:25" ht="18.75" customHeight="1">
      <c r="A37" s="62"/>
      <c r="B37" s="83"/>
      <c r="C37" s="82" t="s">
        <v>144</v>
      </c>
      <c r="D37" s="130">
        <f t="shared" si="1"/>
        <v>1373</v>
      </c>
      <c r="E37" s="131">
        <v>54</v>
      </c>
      <c r="F37" s="131">
        <v>63</v>
      </c>
      <c r="G37" s="131">
        <v>57</v>
      </c>
      <c r="H37" s="131">
        <v>79</v>
      </c>
      <c r="I37" s="131">
        <v>42</v>
      </c>
      <c r="J37" s="131">
        <v>58</v>
      </c>
      <c r="K37" s="131">
        <v>51</v>
      </c>
      <c r="L37" s="131">
        <v>61</v>
      </c>
      <c r="M37" s="131">
        <v>79</v>
      </c>
      <c r="N37" s="131">
        <v>85</v>
      </c>
      <c r="O37" s="131">
        <v>105</v>
      </c>
      <c r="P37" s="131">
        <v>92</v>
      </c>
      <c r="Q37" s="131">
        <v>93</v>
      </c>
      <c r="R37" s="131">
        <v>110</v>
      </c>
      <c r="S37" s="131">
        <v>85</v>
      </c>
      <c r="T37" s="131">
        <v>91</v>
      </c>
      <c r="U37" s="131">
        <v>168</v>
      </c>
      <c r="V37" s="130">
        <v>174</v>
      </c>
      <c r="W37" s="130">
        <v>745</v>
      </c>
      <c r="X37" s="130">
        <v>454</v>
      </c>
      <c r="Y37" s="108" t="s">
        <v>205</v>
      </c>
    </row>
    <row r="38" spans="1:25" ht="18.75" customHeight="1">
      <c r="A38" s="62"/>
      <c r="B38" s="83"/>
      <c r="C38" s="82" t="s">
        <v>143</v>
      </c>
      <c r="D38" s="130">
        <f t="shared" si="1"/>
        <v>3143</v>
      </c>
      <c r="E38" s="131">
        <v>124</v>
      </c>
      <c r="F38" s="131">
        <v>146</v>
      </c>
      <c r="G38" s="131">
        <v>194</v>
      </c>
      <c r="H38" s="131">
        <v>201</v>
      </c>
      <c r="I38" s="131">
        <v>132</v>
      </c>
      <c r="J38" s="131">
        <v>127</v>
      </c>
      <c r="K38" s="131">
        <v>136</v>
      </c>
      <c r="L38" s="131">
        <v>154</v>
      </c>
      <c r="M38" s="131">
        <v>190</v>
      </c>
      <c r="N38" s="131">
        <v>204</v>
      </c>
      <c r="O38" s="131">
        <v>215</v>
      </c>
      <c r="P38" s="131">
        <v>153</v>
      </c>
      <c r="Q38" s="131">
        <v>203</v>
      </c>
      <c r="R38" s="131">
        <v>219</v>
      </c>
      <c r="S38" s="131">
        <v>257</v>
      </c>
      <c r="T38" s="131">
        <v>205</v>
      </c>
      <c r="U38" s="131">
        <v>283</v>
      </c>
      <c r="V38" s="130">
        <v>464</v>
      </c>
      <c r="W38" s="130">
        <v>1715</v>
      </c>
      <c r="X38" s="130">
        <v>964</v>
      </c>
      <c r="Y38" s="108" t="s">
        <v>205</v>
      </c>
    </row>
    <row r="39" spans="1:25" ht="18.75" customHeight="1">
      <c r="A39" s="62"/>
      <c r="B39" s="83"/>
      <c r="C39" s="82" t="s">
        <v>142</v>
      </c>
      <c r="D39" s="130">
        <f t="shared" si="1"/>
        <v>720</v>
      </c>
      <c r="E39" s="131">
        <v>27</v>
      </c>
      <c r="F39" s="131">
        <v>23</v>
      </c>
      <c r="G39" s="131">
        <v>48</v>
      </c>
      <c r="H39" s="131">
        <v>30</v>
      </c>
      <c r="I39" s="131">
        <v>24</v>
      </c>
      <c r="J39" s="131">
        <v>27</v>
      </c>
      <c r="K39" s="131">
        <v>41</v>
      </c>
      <c r="L39" s="131">
        <v>33</v>
      </c>
      <c r="M39" s="131">
        <v>34</v>
      </c>
      <c r="N39" s="131">
        <v>52</v>
      </c>
      <c r="O39" s="131">
        <v>72</v>
      </c>
      <c r="P39" s="131">
        <v>45</v>
      </c>
      <c r="Q39" s="131">
        <v>56</v>
      </c>
      <c r="R39" s="131">
        <v>57</v>
      </c>
      <c r="S39" s="131">
        <v>55</v>
      </c>
      <c r="T39" s="131">
        <v>50</v>
      </c>
      <c r="U39" s="131">
        <v>46</v>
      </c>
      <c r="V39" s="130">
        <v>98</v>
      </c>
      <c r="W39" s="130">
        <v>414</v>
      </c>
      <c r="X39" s="130">
        <v>208</v>
      </c>
      <c r="Y39" s="108" t="s">
        <v>205</v>
      </c>
    </row>
    <row r="40" spans="1:25" ht="18.75" customHeight="1">
      <c r="A40" s="62"/>
      <c r="B40" s="83"/>
      <c r="C40" s="82" t="s">
        <v>141</v>
      </c>
      <c r="D40" s="130">
        <f t="shared" si="1"/>
        <v>1175</v>
      </c>
      <c r="E40" s="131">
        <v>41</v>
      </c>
      <c r="F40" s="131">
        <v>76</v>
      </c>
      <c r="G40" s="131">
        <v>60</v>
      </c>
      <c r="H40" s="131">
        <v>42</v>
      </c>
      <c r="I40" s="131">
        <v>57</v>
      </c>
      <c r="J40" s="131">
        <v>57</v>
      </c>
      <c r="K40" s="131">
        <v>51</v>
      </c>
      <c r="L40" s="131">
        <v>77</v>
      </c>
      <c r="M40" s="131">
        <v>74</v>
      </c>
      <c r="N40" s="131">
        <v>59</v>
      </c>
      <c r="O40" s="131">
        <v>85</v>
      </c>
      <c r="P40" s="131">
        <v>64</v>
      </c>
      <c r="Q40" s="131">
        <v>68</v>
      </c>
      <c r="R40" s="131">
        <v>110</v>
      </c>
      <c r="S40" s="131">
        <v>93</v>
      </c>
      <c r="T40" s="131">
        <v>86</v>
      </c>
      <c r="U40" s="131">
        <v>75</v>
      </c>
      <c r="V40" s="130">
        <v>177</v>
      </c>
      <c r="W40" s="130">
        <v>634</v>
      </c>
      <c r="X40" s="130">
        <v>364</v>
      </c>
      <c r="Y40" s="108" t="s">
        <v>205</v>
      </c>
    </row>
    <row r="41" spans="1:25" ht="18.75" customHeight="1">
      <c r="A41" s="62"/>
      <c r="B41" s="83"/>
      <c r="C41" s="8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3"/>
      <c r="W41" s="133"/>
      <c r="X41" s="133"/>
      <c r="Y41" s="113"/>
    </row>
    <row r="42" spans="1:25" ht="18.75" customHeight="1">
      <c r="A42" s="77"/>
      <c r="B42" s="323" t="s">
        <v>140</v>
      </c>
      <c r="C42" s="324"/>
      <c r="D42" s="75">
        <f>SUM(D43:D47)</f>
        <v>96045</v>
      </c>
      <c r="E42" s="126">
        <v>5210</v>
      </c>
      <c r="F42" s="126">
        <v>5747</v>
      </c>
      <c r="G42" s="126">
        <v>5777</v>
      </c>
      <c r="H42" s="126">
        <v>5880</v>
      </c>
      <c r="I42" s="126">
        <v>5212</v>
      </c>
      <c r="J42" s="126">
        <v>7058</v>
      </c>
      <c r="K42" s="126">
        <v>7014</v>
      </c>
      <c r="L42" s="126">
        <v>6453</v>
      </c>
      <c r="M42" s="126">
        <v>6029</v>
      </c>
      <c r="N42" s="126">
        <v>6287</v>
      </c>
      <c r="O42" s="126">
        <v>8514</v>
      </c>
      <c r="P42" s="126">
        <v>6058</v>
      </c>
      <c r="Q42" s="126">
        <v>5240</v>
      </c>
      <c r="R42" s="126">
        <v>4750</v>
      </c>
      <c r="S42" s="126">
        <v>3920</v>
      </c>
      <c r="T42" s="126">
        <v>2981</v>
      </c>
      <c r="U42" s="126">
        <v>3805</v>
      </c>
      <c r="V42" s="126">
        <v>16734</v>
      </c>
      <c r="W42" s="126">
        <v>63745</v>
      </c>
      <c r="X42" s="126">
        <v>15456</v>
      </c>
      <c r="Y42" s="126">
        <v>110</v>
      </c>
    </row>
    <row r="43" spans="1:25" ht="18.75" customHeight="1">
      <c r="A43" s="62"/>
      <c r="B43" s="83"/>
      <c r="C43" s="82" t="s">
        <v>139</v>
      </c>
      <c r="D43" s="130">
        <f>SUM(E43:U43,Y43)</f>
        <v>34699</v>
      </c>
      <c r="E43" s="131">
        <v>2029</v>
      </c>
      <c r="F43" s="131">
        <v>2349</v>
      </c>
      <c r="G43" s="131">
        <v>2331</v>
      </c>
      <c r="H43" s="131">
        <v>2253</v>
      </c>
      <c r="I43" s="131">
        <v>1679</v>
      </c>
      <c r="J43" s="131">
        <v>2337</v>
      </c>
      <c r="K43" s="131">
        <v>2681</v>
      </c>
      <c r="L43" s="131">
        <v>2679</v>
      </c>
      <c r="M43" s="131">
        <v>2435</v>
      </c>
      <c r="N43" s="131">
        <v>2250</v>
      </c>
      <c r="O43" s="131">
        <v>2820</v>
      </c>
      <c r="P43" s="131">
        <v>1928</v>
      </c>
      <c r="Q43" s="131">
        <v>1654</v>
      </c>
      <c r="R43" s="131">
        <v>1612</v>
      </c>
      <c r="S43" s="131">
        <v>1350</v>
      </c>
      <c r="T43" s="131">
        <v>1040</v>
      </c>
      <c r="U43" s="131">
        <v>1215</v>
      </c>
      <c r="V43" s="130">
        <v>6709</v>
      </c>
      <c r="W43" s="130">
        <v>22716</v>
      </c>
      <c r="X43" s="130">
        <v>5217</v>
      </c>
      <c r="Y43" s="108">
        <v>57</v>
      </c>
    </row>
    <row r="44" spans="1:25" ht="18.75" customHeight="1">
      <c r="A44" s="62"/>
      <c r="B44" s="83"/>
      <c r="C44" s="82" t="s">
        <v>138</v>
      </c>
      <c r="D44" s="130">
        <f>SUM(E44:U44,Y44)</f>
        <v>10766</v>
      </c>
      <c r="E44" s="131">
        <v>418</v>
      </c>
      <c r="F44" s="131">
        <v>444</v>
      </c>
      <c r="G44" s="131">
        <v>494</v>
      </c>
      <c r="H44" s="131">
        <v>600</v>
      </c>
      <c r="I44" s="131">
        <v>513</v>
      </c>
      <c r="J44" s="131">
        <v>726</v>
      </c>
      <c r="K44" s="131">
        <v>671</v>
      </c>
      <c r="L44" s="131">
        <v>544</v>
      </c>
      <c r="M44" s="131">
        <v>523</v>
      </c>
      <c r="N44" s="131">
        <v>651</v>
      </c>
      <c r="O44" s="131">
        <v>1139</v>
      </c>
      <c r="P44" s="131">
        <v>843</v>
      </c>
      <c r="Q44" s="131">
        <v>762</v>
      </c>
      <c r="R44" s="131">
        <v>666</v>
      </c>
      <c r="S44" s="131">
        <v>535</v>
      </c>
      <c r="T44" s="131">
        <v>488</v>
      </c>
      <c r="U44" s="131">
        <v>749</v>
      </c>
      <c r="V44" s="130">
        <v>1356</v>
      </c>
      <c r="W44" s="130">
        <v>6972</v>
      </c>
      <c r="X44" s="130">
        <v>2438</v>
      </c>
      <c r="Y44" s="108" t="s">
        <v>205</v>
      </c>
    </row>
    <row r="45" spans="1:25" ht="18.75" customHeight="1">
      <c r="A45" s="62"/>
      <c r="B45" s="83"/>
      <c r="C45" s="82" t="s">
        <v>137</v>
      </c>
      <c r="D45" s="130">
        <f>SUM(E45:U45,Y45)</f>
        <v>11267</v>
      </c>
      <c r="E45" s="131">
        <v>589</v>
      </c>
      <c r="F45" s="131">
        <v>638</v>
      </c>
      <c r="G45" s="131">
        <v>593</v>
      </c>
      <c r="H45" s="131">
        <v>624</v>
      </c>
      <c r="I45" s="131">
        <v>528</v>
      </c>
      <c r="J45" s="131">
        <v>804</v>
      </c>
      <c r="K45" s="131">
        <v>768</v>
      </c>
      <c r="L45" s="131">
        <v>656</v>
      </c>
      <c r="M45" s="131">
        <v>616</v>
      </c>
      <c r="N45" s="131">
        <v>729</v>
      </c>
      <c r="O45" s="131">
        <v>1077</v>
      </c>
      <c r="P45" s="131">
        <v>774</v>
      </c>
      <c r="Q45" s="131">
        <v>691</v>
      </c>
      <c r="R45" s="131">
        <v>639</v>
      </c>
      <c r="S45" s="131">
        <v>559</v>
      </c>
      <c r="T45" s="131">
        <v>416</v>
      </c>
      <c r="U45" s="131">
        <v>565</v>
      </c>
      <c r="V45" s="130">
        <v>1820</v>
      </c>
      <c r="W45" s="130">
        <v>7267</v>
      </c>
      <c r="X45" s="130">
        <v>2179</v>
      </c>
      <c r="Y45" s="108">
        <v>1</v>
      </c>
    </row>
    <row r="46" spans="1:25" ht="18.75" customHeight="1">
      <c r="A46" s="62"/>
      <c r="B46" s="83"/>
      <c r="C46" s="82" t="s">
        <v>136</v>
      </c>
      <c r="D46" s="130">
        <f>SUM(E46:U46,Y46)</f>
        <v>12621</v>
      </c>
      <c r="E46" s="131">
        <v>772</v>
      </c>
      <c r="F46" s="131">
        <v>788</v>
      </c>
      <c r="G46" s="131">
        <v>720</v>
      </c>
      <c r="H46" s="131">
        <v>708</v>
      </c>
      <c r="I46" s="131">
        <v>622</v>
      </c>
      <c r="J46" s="131">
        <v>924</v>
      </c>
      <c r="K46" s="131">
        <v>995</v>
      </c>
      <c r="L46" s="131">
        <v>843</v>
      </c>
      <c r="M46" s="131">
        <v>741</v>
      </c>
      <c r="N46" s="131">
        <v>792</v>
      </c>
      <c r="O46" s="131">
        <v>1110</v>
      </c>
      <c r="P46" s="131">
        <v>755</v>
      </c>
      <c r="Q46" s="131">
        <v>701</v>
      </c>
      <c r="R46" s="131">
        <v>692</v>
      </c>
      <c r="S46" s="131">
        <v>550</v>
      </c>
      <c r="T46" s="131">
        <v>403</v>
      </c>
      <c r="U46" s="131">
        <v>504</v>
      </c>
      <c r="V46" s="130">
        <v>2280</v>
      </c>
      <c r="W46" s="130">
        <v>8191</v>
      </c>
      <c r="X46" s="130">
        <v>2149</v>
      </c>
      <c r="Y46" s="108">
        <v>1</v>
      </c>
    </row>
    <row r="47" spans="1:25" ht="18.75" customHeight="1">
      <c r="A47" s="62"/>
      <c r="B47" s="83"/>
      <c r="C47" s="82" t="s">
        <v>135</v>
      </c>
      <c r="D47" s="130">
        <f>SUM(E47:U47,Y47)</f>
        <v>26692</v>
      </c>
      <c r="E47" s="131">
        <v>1402</v>
      </c>
      <c r="F47" s="131">
        <v>1528</v>
      </c>
      <c r="G47" s="131">
        <v>1639</v>
      </c>
      <c r="H47" s="131">
        <v>1695</v>
      </c>
      <c r="I47" s="131">
        <v>1870</v>
      </c>
      <c r="J47" s="131">
        <v>2267</v>
      </c>
      <c r="K47" s="131">
        <v>1899</v>
      </c>
      <c r="L47" s="131">
        <v>1731</v>
      </c>
      <c r="M47" s="131">
        <v>1714</v>
      </c>
      <c r="N47" s="131">
        <v>1865</v>
      </c>
      <c r="O47" s="131">
        <v>2368</v>
      </c>
      <c r="P47" s="131">
        <v>1758</v>
      </c>
      <c r="Q47" s="131">
        <v>1432</v>
      </c>
      <c r="R47" s="131">
        <v>1141</v>
      </c>
      <c r="S47" s="131">
        <v>926</v>
      </c>
      <c r="T47" s="131">
        <v>634</v>
      </c>
      <c r="U47" s="131">
        <v>772</v>
      </c>
      <c r="V47" s="130">
        <v>4569</v>
      </c>
      <c r="W47" s="130">
        <v>18599</v>
      </c>
      <c r="X47" s="130">
        <v>3473</v>
      </c>
      <c r="Y47" s="108">
        <v>51</v>
      </c>
    </row>
    <row r="48" spans="1:25" ht="18.75" customHeight="1">
      <c r="A48" s="62"/>
      <c r="B48" s="83"/>
      <c r="C48" s="8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3"/>
      <c r="W48" s="133"/>
      <c r="X48" s="133"/>
      <c r="Y48" s="113"/>
    </row>
    <row r="49" spans="1:25" ht="18.75" customHeight="1">
      <c r="A49" s="77"/>
      <c r="B49" s="323" t="s">
        <v>134</v>
      </c>
      <c r="C49" s="324"/>
      <c r="D49" s="75">
        <f>SUM(D50:D53)</f>
        <v>41008</v>
      </c>
      <c r="E49" s="126">
        <v>1661</v>
      </c>
      <c r="F49" s="126">
        <v>1800</v>
      </c>
      <c r="G49" s="126">
        <v>2072</v>
      </c>
      <c r="H49" s="126">
        <v>2274</v>
      </c>
      <c r="I49" s="126">
        <v>1399</v>
      </c>
      <c r="J49" s="126">
        <v>2197</v>
      </c>
      <c r="K49" s="126">
        <v>2029</v>
      </c>
      <c r="L49" s="126">
        <v>1883</v>
      </c>
      <c r="M49" s="126">
        <v>2284</v>
      </c>
      <c r="N49" s="126">
        <v>2943</v>
      </c>
      <c r="O49" s="126">
        <v>4103</v>
      </c>
      <c r="P49" s="126">
        <v>2783</v>
      </c>
      <c r="Q49" s="126">
        <v>2741</v>
      </c>
      <c r="R49" s="126">
        <v>2888</v>
      </c>
      <c r="S49" s="126">
        <v>2775</v>
      </c>
      <c r="T49" s="126">
        <v>2280</v>
      </c>
      <c r="U49" s="126">
        <v>2896</v>
      </c>
      <c r="V49" s="126">
        <v>5533</v>
      </c>
      <c r="W49" s="126">
        <v>24636</v>
      </c>
      <c r="X49" s="126">
        <v>10839</v>
      </c>
      <c r="Y49" s="107" t="s">
        <v>235</v>
      </c>
    </row>
    <row r="50" spans="1:25" ht="18.75" customHeight="1">
      <c r="A50" s="62"/>
      <c r="B50" s="83"/>
      <c r="C50" s="82" t="s">
        <v>133</v>
      </c>
      <c r="D50" s="130">
        <f>SUM(E50:U50,Y50)</f>
        <v>9541</v>
      </c>
      <c r="E50" s="131">
        <v>275</v>
      </c>
      <c r="F50" s="131">
        <v>354</v>
      </c>
      <c r="G50" s="131">
        <v>425</v>
      </c>
      <c r="H50" s="131">
        <v>494</v>
      </c>
      <c r="I50" s="131">
        <v>134</v>
      </c>
      <c r="J50" s="131">
        <v>289</v>
      </c>
      <c r="K50" s="131">
        <v>329</v>
      </c>
      <c r="L50" s="131">
        <v>351</v>
      </c>
      <c r="M50" s="131">
        <v>474</v>
      </c>
      <c r="N50" s="131">
        <v>699</v>
      </c>
      <c r="O50" s="131">
        <v>1041</v>
      </c>
      <c r="P50" s="131">
        <v>765</v>
      </c>
      <c r="Q50" s="131">
        <v>754</v>
      </c>
      <c r="R50" s="131">
        <v>821</v>
      </c>
      <c r="S50" s="131">
        <v>772</v>
      </c>
      <c r="T50" s="131">
        <v>659</v>
      </c>
      <c r="U50" s="131">
        <v>905</v>
      </c>
      <c r="V50" s="130">
        <v>1054</v>
      </c>
      <c r="W50" s="130">
        <v>5330</v>
      </c>
      <c r="X50" s="130">
        <v>3157</v>
      </c>
      <c r="Y50" s="108" t="s">
        <v>205</v>
      </c>
    </row>
    <row r="51" spans="1:25" ht="18.75" customHeight="1">
      <c r="A51" s="62"/>
      <c r="B51" s="83"/>
      <c r="C51" s="82" t="s">
        <v>132</v>
      </c>
      <c r="D51" s="130">
        <f>SUM(E51:U51,Y51)</f>
        <v>7310</v>
      </c>
      <c r="E51" s="131">
        <v>340</v>
      </c>
      <c r="F51" s="131">
        <v>360</v>
      </c>
      <c r="G51" s="131">
        <v>387</v>
      </c>
      <c r="H51" s="131">
        <v>426</v>
      </c>
      <c r="I51" s="131">
        <v>345</v>
      </c>
      <c r="J51" s="131">
        <v>431</v>
      </c>
      <c r="K51" s="131">
        <v>399</v>
      </c>
      <c r="L51" s="131">
        <v>352</v>
      </c>
      <c r="M51" s="131">
        <v>388</v>
      </c>
      <c r="N51" s="131">
        <v>517</v>
      </c>
      <c r="O51" s="131">
        <v>722</v>
      </c>
      <c r="P51" s="131">
        <v>431</v>
      </c>
      <c r="Q51" s="131">
        <v>431</v>
      </c>
      <c r="R51" s="131">
        <v>473</v>
      </c>
      <c r="S51" s="131">
        <v>483</v>
      </c>
      <c r="T51" s="131">
        <v>386</v>
      </c>
      <c r="U51" s="131">
        <v>439</v>
      </c>
      <c r="V51" s="130">
        <v>1087</v>
      </c>
      <c r="W51" s="130">
        <v>4442</v>
      </c>
      <c r="X51" s="130">
        <v>1781</v>
      </c>
      <c r="Y51" s="108" t="s">
        <v>205</v>
      </c>
    </row>
    <row r="52" spans="1:25" ht="18.75" customHeight="1">
      <c r="A52" s="62"/>
      <c r="B52" s="83"/>
      <c r="C52" s="82" t="s">
        <v>131</v>
      </c>
      <c r="D52" s="130">
        <f>SUM(E52:U52,Y52)</f>
        <v>15586</v>
      </c>
      <c r="E52" s="131">
        <v>651</v>
      </c>
      <c r="F52" s="131">
        <v>687</v>
      </c>
      <c r="G52" s="131">
        <v>815</v>
      </c>
      <c r="H52" s="131">
        <v>862</v>
      </c>
      <c r="I52" s="131">
        <v>546</v>
      </c>
      <c r="J52" s="131">
        <v>929</v>
      </c>
      <c r="K52" s="131">
        <v>802</v>
      </c>
      <c r="L52" s="131">
        <v>738</v>
      </c>
      <c r="M52" s="131">
        <v>956</v>
      </c>
      <c r="N52" s="131">
        <v>1161</v>
      </c>
      <c r="O52" s="131">
        <v>1506</v>
      </c>
      <c r="P52" s="131">
        <v>1010</v>
      </c>
      <c r="Q52" s="131">
        <v>985</v>
      </c>
      <c r="R52" s="131">
        <v>1081</v>
      </c>
      <c r="S52" s="131">
        <v>1032</v>
      </c>
      <c r="T52" s="131">
        <v>831</v>
      </c>
      <c r="U52" s="131">
        <v>994</v>
      </c>
      <c r="V52" s="130">
        <v>2153</v>
      </c>
      <c r="W52" s="130">
        <v>9495</v>
      </c>
      <c r="X52" s="130">
        <v>3938</v>
      </c>
      <c r="Y52" s="108" t="s">
        <v>205</v>
      </c>
    </row>
    <row r="53" spans="1:25" ht="18.75" customHeight="1">
      <c r="A53" s="62"/>
      <c r="B53" s="83"/>
      <c r="C53" s="82" t="s">
        <v>130</v>
      </c>
      <c r="D53" s="130">
        <f>SUM(E53:U53,Y53)</f>
        <v>8571</v>
      </c>
      <c r="E53" s="131">
        <v>395</v>
      </c>
      <c r="F53" s="131">
        <v>399</v>
      </c>
      <c r="G53" s="131">
        <v>445</v>
      </c>
      <c r="H53" s="131">
        <v>492</v>
      </c>
      <c r="I53" s="131">
        <v>374</v>
      </c>
      <c r="J53" s="131">
        <v>548</v>
      </c>
      <c r="K53" s="131">
        <v>499</v>
      </c>
      <c r="L53" s="131">
        <v>442</v>
      </c>
      <c r="M53" s="131">
        <v>466</v>
      </c>
      <c r="N53" s="131">
        <v>566</v>
      </c>
      <c r="O53" s="131">
        <v>834</v>
      </c>
      <c r="P53" s="131">
        <v>577</v>
      </c>
      <c r="Q53" s="131">
        <v>571</v>
      </c>
      <c r="R53" s="131">
        <v>513</v>
      </c>
      <c r="S53" s="131">
        <v>488</v>
      </c>
      <c r="T53" s="131">
        <v>404</v>
      </c>
      <c r="U53" s="131">
        <v>558</v>
      </c>
      <c r="V53" s="130">
        <v>1239</v>
      </c>
      <c r="W53" s="130">
        <v>5369</v>
      </c>
      <c r="X53" s="130">
        <v>1963</v>
      </c>
      <c r="Y53" s="108" t="s">
        <v>205</v>
      </c>
    </row>
    <row r="54" spans="1:25" ht="18.75" customHeight="1">
      <c r="A54" s="62"/>
      <c r="B54" s="83"/>
      <c r="C54" s="8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3"/>
      <c r="W54" s="133"/>
      <c r="X54" s="133"/>
      <c r="Y54" s="113"/>
    </row>
    <row r="55" spans="1:25" ht="18.75" customHeight="1">
      <c r="A55" s="77"/>
      <c r="B55" s="323" t="s">
        <v>129</v>
      </c>
      <c r="C55" s="324"/>
      <c r="D55" s="75">
        <f>SUM(D56:D61)</f>
        <v>35624</v>
      </c>
      <c r="E55" s="126">
        <v>1417</v>
      </c>
      <c r="F55" s="126">
        <v>1586</v>
      </c>
      <c r="G55" s="126">
        <v>1836</v>
      </c>
      <c r="H55" s="126">
        <v>2105</v>
      </c>
      <c r="I55" s="126">
        <v>1166</v>
      </c>
      <c r="J55" s="126">
        <v>1771</v>
      </c>
      <c r="K55" s="126">
        <v>1755</v>
      </c>
      <c r="L55" s="126">
        <v>1683</v>
      </c>
      <c r="M55" s="126">
        <v>2072</v>
      </c>
      <c r="N55" s="126">
        <v>2489</v>
      </c>
      <c r="O55" s="126">
        <v>3377</v>
      </c>
      <c r="P55" s="126">
        <v>2399</v>
      </c>
      <c r="Q55" s="126">
        <v>2457</v>
      </c>
      <c r="R55" s="126">
        <v>2649</v>
      </c>
      <c r="S55" s="126">
        <v>2502</v>
      </c>
      <c r="T55" s="126">
        <v>1895</v>
      </c>
      <c r="U55" s="126">
        <v>2461</v>
      </c>
      <c r="V55" s="126">
        <v>4839</v>
      </c>
      <c r="W55" s="126">
        <v>21274</v>
      </c>
      <c r="X55" s="126">
        <v>9507</v>
      </c>
      <c r="Y55" s="107">
        <v>4</v>
      </c>
    </row>
    <row r="56" spans="1:25" ht="18.75" customHeight="1">
      <c r="A56" s="62"/>
      <c r="B56" s="83"/>
      <c r="C56" s="82" t="s">
        <v>128</v>
      </c>
      <c r="D56" s="130">
        <f aca="true" t="shared" si="2" ref="D56:D61">SUM(E56:U56,Y56)</f>
        <v>5867</v>
      </c>
      <c r="E56" s="131">
        <v>221</v>
      </c>
      <c r="F56" s="131">
        <v>259</v>
      </c>
      <c r="G56" s="131">
        <v>302</v>
      </c>
      <c r="H56" s="131">
        <v>380</v>
      </c>
      <c r="I56" s="131">
        <v>253</v>
      </c>
      <c r="J56" s="131">
        <v>335</v>
      </c>
      <c r="K56" s="131">
        <v>291</v>
      </c>
      <c r="L56" s="131">
        <v>271</v>
      </c>
      <c r="M56" s="131">
        <v>354</v>
      </c>
      <c r="N56" s="131">
        <v>411</v>
      </c>
      <c r="O56" s="131">
        <v>563</v>
      </c>
      <c r="P56" s="131">
        <v>392</v>
      </c>
      <c r="Q56" s="131">
        <v>384</v>
      </c>
      <c r="R56" s="131">
        <v>413</v>
      </c>
      <c r="S56" s="131">
        <v>400</v>
      </c>
      <c r="T56" s="131">
        <v>270</v>
      </c>
      <c r="U56" s="131">
        <v>368</v>
      </c>
      <c r="V56" s="130">
        <v>782</v>
      </c>
      <c r="W56" s="130">
        <v>3634</v>
      </c>
      <c r="X56" s="130">
        <v>1451</v>
      </c>
      <c r="Y56" s="108" t="s">
        <v>205</v>
      </c>
    </row>
    <row r="57" spans="1:25" ht="18.75" customHeight="1">
      <c r="A57" s="62"/>
      <c r="B57" s="83"/>
      <c r="C57" s="82" t="s">
        <v>127</v>
      </c>
      <c r="D57" s="130">
        <f t="shared" si="2"/>
        <v>5568</v>
      </c>
      <c r="E57" s="131">
        <v>260</v>
      </c>
      <c r="F57" s="131">
        <v>276</v>
      </c>
      <c r="G57" s="131">
        <v>303</v>
      </c>
      <c r="H57" s="131">
        <v>308</v>
      </c>
      <c r="I57" s="131">
        <v>179</v>
      </c>
      <c r="J57" s="131">
        <v>365</v>
      </c>
      <c r="K57" s="131">
        <v>312</v>
      </c>
      <c r="L57" s="131">
        <v>254</v>
      </c>
      <c r="M57" s="131">
        <v>335</v>
      </c>
      <c r="N57" s="131">
        <v>359</v>
      </c>
      <c r="O57" s="131">
        <v>581</v>
      </c>
      <c r="P57" s="131">
        <v>371</v>
      </c>
      <c r="Q57" s="131">
        <v>338</v>
      </c>
      <c r="R57" s="131">
        <v>377</v>
      </c>
      <c r="S57" s="131">
        <v>344</v>
      </c>
      <c r="T57" s="131">
        <v>275</v>
      </c>
      <c r="U57" s="131">
        <v>328</v>
      </c>
      <c r="V57" s="130">
        <v>839</v>
      </c>
      <c r="W57" s="130">
        <v>3402</v>
      </c>
      <c r="X57" s="130">
        <v>1324</v>
      </c>
      <c r="Y57" s="108">
        <v>3</v>
      </c>
    </row>
    <row r="58" spans="1:25" ht="18.75" customHeight="1">
      <c r="A58" s="62"/>
      <c r="B58" s="83"/>
      <c r="C58" s="82" t="s">
        <v>126</v>
      </c>
      <c r="D58" s="130">
        <f t="shared" si="2"/>
        <v>7352</v>
      </c>
      <c r="E58" s="131">
        <v>271</v>
      </c>
      <c r="F58" s="131">
        <v>309</v>
      </c>
      <c r="G58" s="131">
        <v>370</v>
      </c>
      <c r="H58" s="131">
        <v>456</v>
      </c>
      <c r="I58" s="131">
        <v>183</v>
      </c>
      <c r="J58" s="131">
        <v>278</v>
      </c>
      <c r="K58" s="131">
        <v>303</v>
      </c>
      <c r="L58" s="131">
        <v>331</v>
      </c>
      <c r="M58" s="131">
        <v>421</v>
      </c>
      <c r="N58" s="131">
        <v>503</v>
      </c>
      <c r="O58" s="131">
        <v>650</v>
      </c>
      <c r="P58" s="131">
        <v>466</v>
      </c>
      <c r="Q58" s="131">
        <v>568</v>
      </c>
      <c r="R58" s="131">
        <v>598</v>
      </c>
      <c r="S58" s="131">
        <v>549</v>
      </c>
      <c r="T58" s="131">
        <v>475</v>
      </c>
      <c r="U58" s="131">
        <v>621</v>
      </c>
      <c r="V58" s="130">
        <v>950</v>
      </c>
      <c r="W58" s="130">
        <v>4159</v>
      </c>
      <c r="X58" s="130">
        <v>2243</v>
      </c>
      <c r="Y58" s="108" t="s">
        <v>205</v>
      </c>
    </row>
    <row r="59" spans="1:25" ht="18.75" customHeight="1">
      <c r="A59" s="62"/>
      <c r="B59" s="83"/>
      <c r="C59" s="82" t="s">
        <v>125</v>
      </c>
      <c r="D59" s="130">
        <f t="shared" si="2"/>
        <v>8574</v>
      </c>
      <c r="E59" s="131">
        <v>347</v>
      </c>
      <c r="F59" s="131">
        <v>387</v>
      </c>
      <c r="G59" s="131">
        <v>433</v>
      </c>
      <c r="H59" s="131">
        <v>490</v>
      </c>
      <c r="I59" s="131">
        <v>290</v>
      </c>
      <c r="J59" s="131">
        <v>421</v>
      </c>
      <c r="K59" s="131">
        <v>467</v>
      </c>
      <c r="L59" s="131">
        <v>421</v>
      </c>
      <c r="M59" s="131">
        <v>499</v>
      </c>
      <c r="N59" s="131">
        <v>611</v>
      </c>
      <c r="O59" s="131">
        <v>824</v>
      </c>
      <c r="P59" s="131">
        <v>586</v>
      </c>
      <c r="Q59" s="131">
        <v>576</v>
      </c>
      <c r="R59" s="131">
        <v>600</v>
      </c>
      <c r="S59" s="131">
        <v>634</v>
      </c>
      <c r="T59" s="131">
        <v>445</v>
      </c>
      <c r="U59" s="131">
        <v>543</v>
      </c>
      <c r="V59" s="130">
        <v>1167</v>
      </c>
      <c r="W59" s="130">
        <v>5185</v>
      </c>
      <c r="X59" s="130">
        <v>2222</v>
      </c>
      <c r="Y59" s="108" t="s">
        <v>205</v>
      </c>
    </row>
    <row r="60" spans="1:25" ht="18.75" customHeight="1">
      <c r="A60" s="62"/>
      <c r="B60" s="83"/>
      <c r="C60" s="82" t="s">
        <v>124</v>
      </c>
      <c r="D60" s="130">
        <f t="shared" si="2"/>
        <v>3272</v>
      </c>
      <c r="E60" s="131">
        <v>121</v>
      </c>
      <c r="F60" s="131">
        <v>135</v>
      </c>
      <c r="G60" s="131">
        <v>182</v>
      </c>
      <c r="H60" s="131">
        <v>220</v>
      </c>
      <c r="I60" s="131">
        <v>111</v>
      </c>
      <c r="J60" s="131">
        <v>157</v>
      </c>
      <c r="K60" s="131">
        <v>137</v>
      </c>
      <c r="L60" s="131">
        <v>137</v>
      </c>
      <c r="M60" s="131">
        <v>171</v>
      </c>
      <c r="N60" s="131">
        <v>259</v>
      </c>
      <c r="O60" s="131">
        <v>286</v>
      </c>
      <c r="P60" s="131">
        <v>185</v>
      </c>
      <c r="Q60" s="131">
        <v>210</v>
      </c>
      <c r="R60" s="131">
        <v>258</v>
      </c>
      <c r="S60" s="131">
        <v>252</v>
      </c>
      <c r="T60" s="131">
        <v>198</v>
      </c>
      <c r="U60" s="131">
        <v>253</v>
      </c>
      <c r="V60" s="130">
        <v>438</v>
      </c>
      <c r="W60" s="130">
        <v>1873</v>
      </c>
      <c r="X60" s="130">
        <v>961</v>
      </c>
      <c r="Y60" s="108" t="s">
        <v>205</v>
      </c>
    </row>
    <row r="61" spans="1:25" ht="18.75" customHeight="1">
      <c r="A61" s="62"/>
      <c r="B61" s="83"/>
      <c r="C61" s="82" t="s">
        <v>123</v>
      </c>
      <c r="D61" s="130">
        <f t="shared" si="2"/>
        <v>4991</v>
      </c>
      <c r="E61" s="131">
        <v>197</v>
      </c>
      <c r="F61" s="131">
        <v>220</v>
      </c>
      <c r="G61" s="131">
        <v>246</v>
      </c>
      <c r="H61" s="131">
        <v>251</v>
      </c>
      <c r="I61" s="131">
        <v>150</v>
      </c>
      <c r="J61" s="131">
        <v>215</v>
      </c>
      <c r="K61" s="131">
        <v>245</v>
      </c>
      <c r="L61" s="131">
        <v>269</v>
      </c>
      <c r="M61" s="131">
        <v>292</v>
      </c>
      <c r="N61" s="131">
        <v>346</v>
      </c>
      <c r="O61" s="131">
        <v>473</v>
      </c>
      <c r="P61" s="131">
        <v>399</v>
      </c>
      <c r="Q61" s="131">
        <v>381</v>
      </c>
      <c r="R61" s="131">
        <v>403</v>
      </c>
      <c r="S61" s="131">
        <v>323</v>
      </c>
      <c r="T61" s="131">
        <v>232</v>
      </c>
      <c r="U61" s="131">
        <v>348</v>
      </c>
      <c r="V61" s="130">
        <v>663</v>
      </c>
      <c r="W61" s="130">
        <v>3021</v>
      </c>
      <c r="X61" s="130">
        <v>1306</v>
      </c>
      <c r="Y61" s="108">
        <v>1</v>
      </c>
    </row>
    <row r="62" spans="1:25" ht="18.75" customHeight="1">
      <c r="A62" s="62"/>
      <c r="B62" s="83"/>
      <c r="C62" s="8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3"/>
      <c r="W62" s="133"/>
      <c r="X62" s="133"/>
      <c r="Y62" s="113"/>
    </row>
    <row r="63" spans="1:25" ht="18.75" customHeight="1">
      <c r="A63" s="77"/>
      <c r="B63" s="323" t="s">
        <v>122</v>
      </c>
      <c r="C63" s="324"/>
      <c r="D63" s="75">
        <f>SUM(D64:D67)</f>
        <v>34611</v>
      </c>
      <c r="E63" s="126">
        <v>925</v>
      </c>
      <c r="F63" s="126">
        <v>1202</v>
      </c>
      <c r="G63" s="126">
        <v>1479</v>
      </c>
      <c r="H63" s="126">
        <v>1853</v>
      </c>
      <c r="I63" s="126">
        <v>743</v>
      </c>
      <c r="J63" s="126">
        <v>1056</v>
      </c>
      <c r="K63" s="126">
        <v>1197</v>
      </c>
      <c r="L63" s="126">
        <v>1233</v>
      </c>
      <c r="M63" s="126">
        <v>1811</v>
      </c>
      <c r="N63" s="126">
        <v>2432</v>
      </c>
      <c r="O63" s="126">
        <v>3278</v>
      </c>
      <c r="P63" s="126">
        <v>2398</v>
      </c>
      <c r="Q63" s="126">
        <v>2603</v>
      </c>
      <c r="R63" s="126">
        <v>3363</v>
      </c>
      <c r="S63" s="126">
        <v>3318</v>
      </c>
      <c r="T63" s="126">
        <v>2680</v>
      </c>
      <c r="U63" s="126">
        <v>3035</v>
      </c>
      <c r="V63" s="126">
        <v>3606</v>
      </c>
      <c r="W63" s="126">
        <v>18604</v>
      </c>
      <c r="X63" s="126">
        <v>12396</v>
      </c>
      <c r="Y63" s="129">
        <v>5</v>
      </c>
    </row>
    <row r="64" spans="1:25" ht="18.75" customHeight="1">
      <c r="A64" s="62"/>
      <c r="B64" s="83"/>
      <c r="C64" s="82" t="s">
        <v>121</v>
      </c>
      <c r="D64" s="130">
        <f>SUM(E64:U64,Y64)</f>
        <v>11060</v>
      </c>
      <c r="E64" s="131">
        <v>319</v>
      </c>
      <c r="F64" s="131">
        <v>409</v>
      </c>
      <c r="G64" s="131">
        <v>474</v>
      </c>
      <c r="H64" s="131">
        <v>630</v>
      </c>
      <c r="I64" s="131">
        <v>314</v>
      </c>
      <c r="J64" s="131">
        <v>393</v>
      </c>
      <c r="K64" s="131">
        <v>423</v>
      </c>
      <c r="L64" s="131">
        <v>465</v>
      </c>
      <c r="M64" s="131">
        <v>589</v>
      </c>
      <c r="N64" s="131">
        <v>785</v>
      </c>
      <c r="O64" s="131">
        <v>1067</v>
      </c>
      <c r="P64" s="131">
        <v>725</v>
      </c>
      <c r="Q64" s="131">
        <v>779</v>
      </c>
      <c r="R64" s="131">
        <v>1011</v>
      </c>
      <c r="S64" s="131">
        <v>992</v>
      </c>
      <c r="T64" s="131">
        <v>812</v>
      </c>
      <c r="U64" s="131">
        <v>871</v>
      </c>
      <c r="V64" s="130">
        <v>1202</v>
      </c>
      <c r="W64" s="130">
        <v>6170</v>
      </c>
      <c r="X64" s="130">
        <v>3686</v>
      </c>
      <c r="Y64" s="108">
        <v>2</v>
      </c>
    </row>
    <row r="65" spans="1:25" ht="18.75" customHeight="1">
      <c r="A65" s="62"/>
      <c r="B65" s="83"/>
      <c r="C65" s="82" t="s">
        <v>120</v>
      </c>
      <c r="D65" s="130">
        <f>SUM(E65:U65,Y65)</f>
        <v>7937</v>
      </c>
      <c r="E65" s="131">
        <v>147</v>
      </c>
      <c r="F65" s="131">
        <v>197</v>
      </c>
      <c r="G65" s="131">
        <v>218</v>
      </c>
      <c r="H65" s="131">
        <v>314</v>
      </c>
      <c r="I65" s="131">
        <v>86</v>
      </c>
      <c r="J65" s="131">
        <v>155</v>
      </c>
      <c r="K65" s="131">
        <v>180</v>
      </c>
      <c r="L65" s="131">
        <v>199</v>
      </c>
      <c r="M65" s="131">
        <v>315</v>
      </c>
      <c r="N65" s="131">
        <v>491</v>
      </c>
      <c r="O65" s="131">
        <v>769</v>
      </c>
      <c r="P65" s="131">
        <v>606</v>
      </c>
      <c r="Q65" s="131">
        <v>739</v>
      </c>
      <c r="R65" s="131">
        <v>895</v>
      </c>
      <c r="S65" s="131">
        <v>925</v>
      </c>
      <c r="T65" s="131">
        <v>770</v>
      </c>
      <c r="U65" s="131">
        <v>928</v>
      </c>
      <c r="V65" s="130">
        <v>562</v>
      </c>
      <c r="W65" s="130">
        <v>3854</v>
      </c>
      <c r="X65" s="130">
        <v>3518</v>
      </c>
      <c r="Y65" s="108">
        <v>3</v>
      </c>
    </row>
    <row r="66" spans="1:25" ht="18.75" customHeight="1">
      <c r="A66" s="62"/>
      <c r="B66" s="83"/>
      <c r="C66" s="82" t="s">
        <v>119</v>
      </c>
      <c r="D66" s="130">
        <f>SUM(E66:U66,Y66)</f>
        <v>11186</v>
      </c>
      <c r="E66" s="131">
        <v>317</v>
      </c>
      <c r="F66" s="131">
        <v>433</v>
      </c>
      <c r="G66" s="131">
        <v>565</v>
      </c>
      <c r="H66" s="131">
        <v>657</v>
      </c>
      <c r="I66" s="131">
        <v>236</v>
      </c>
      <c r="J66" s="131">
        <v>357</v>
      </c>
      <c r="K66" s="131">
        <v>415</v>
      </c>
      <c r="L66" s="131">
        <v>409</v>
      </c>
      <c r="M66" s="131">
        <v>656</v>
      </c>
      <c r="N66" s="131">
        <v>842</v>
      </c>
      <c r="O66" s="131">
        <v>1071</v>
      </c>
      <c r="P66" s="131">
        <v>774</v>
      </c>
      <c r="Q66" s="131">
        <v>820</v>
      </c>
      <c r="R66" s="131">
        <v>1050</v>
      </c>
      <c r="S66" s="131">
        <v>991</v>
      </c>
      <c r="T66" s="131">
        <v>763</v>
      </c>
      <c r="U66" s="131">
        <v>830</v>
      </c>
      <c r="V66" s="130">
        <v>1315</v>
      </c>
      <c r="W66" s="130">
        <v>6237</v>
      </c>
      <c r="X66" s="130">
        <v>3634</v>
      </c>
      <c r="Y66" s="108" t="s">
        <v>205</v>
      </c>
    </row>
    <row r="67" spans="1:25" ht="18.75" customHeight="1">
      <c r="A67" s="62"/>
      <c r="B67" s="83"/>
      <c r="C67" s="82" t="s">
        <v>118</v>
      </c>
      <c r="D67" s="130">
        <f>SUM(E67:U67,Y67)</f>
        <v>4428</v>
      </c>
      <c r="E67" s="131">
        <v>142</v>
      </c>
      <c r="F67" s="131">
        <v>163</v>
      </c>
      <c r="G67" s="131">
        <v>222</v>
      </c>
      <c r="H67" s="131">
        <v>252</v>
      </c>
      <c r="I67" s="131">
        <v>107</v>
      </c>
      <c r="J67" s="131">
        <v>151</v>
      </c>
      <c r="K67" s="131">
        <v>179</v>
      </c>
      <c r="L67" s="131">
        <v>160</v>
      </c>
      <c r="M67" s="131">
        <v>251</v>
      </c>
      <c r="N67" s="131">
        <v>314</v>
      </c>
      <c r="O67" s="131">
        <v>371</v>
      </c>
      <c r="P67" s="131">
        <v>293</v>
      </c>
      <c r="Q67" s="131">
        <v>265</v>
      </c>
      <c r="R67" s="131">
        <v>407</v>
      </c>
      <c r="S67" s="131">
        <v>410</v>
      </c>
      <c r="T67" s="131">
        <v>335</v>
      </c>
      <c r="U67" s="131">
        <v>406</v>
      </c>
      <c r="V67" s="130">
        <v>527</v>
      </c>
      <c r="W67" s="130">
        <v>2343</v>
      </c>
      <c r="X67" s="130">
        <v>1558</v>
      </c>
      <c r="Y67" s="108" t="s">
        <v>205</v>
      </c>
    </row>
    <row r="68" spans="1:25" ht="18.75" customHeight="1">
      <c r="A68" s="62"/>
      <c r="B68" s="83"/>
      <c r="C68" s="8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3"/>
      <c r="W68" s="133"/>
      <c r="X68" s="133"/>
      <c r="Y68" s="113"/>
    </row>
    <row r="69" spans="1:25" ht="18.75" customHeight="1">
      <c r="A69" s="77"/>
      <c r="B69" s="323" t="s">
        <v>117</v>
      </c>
      <c r="C69" s="324"/>
      <c r="D69" s="75">
        <f>SUM(D70)</f>
        <v>7628</v>
      </c>
      <c r="E69" s="134">
        <v>245</v>
      </c>
      <c r="F69" s="134">
        <v>334</v>
      </c>
      <c r="G69" s="134">
        <v>423</v>
      </c>
      <c r="H69" s="134">
        <v>395</v>
      </c>
      <c r="I69" s="134">
        <v>169</v>
      </c>
      <c r="J69" s="134">
        <v>287</v>
      </c>
      <c r="K69" s="134">
        <v>326</v>
      </c>
      <c r="L69" s="134">
        <v>318</v>
      </c>
      <c r="M69" s="134">
        <v>432</v>
      </c>
      <c r="N69" s="134">
        <v>510</v>
      </c>
      <c r="O69" s="134">
        <v>732</v>
      </c>
      <c r="P69" s="134">
        <v>558</v>
      </c>
      <c r="Q69" s="134">
        <v>573</v>
      </c>
      <c r="R69" s="134">
        <v>649</v>
      </c>
      <c r="S69" s="134">
        <v>624</v>
      </c>
      <c r="T69" s="134">
        <v>500</v>
      </c>
      <c r="U69" s="134">
        <v>553</v>
      </c>
      <c r="V69" s="126">
        <v>1002</v>
      </c>
      <c r="W69" s="126">
        <v>4300</v>
      </c>
      <c r="X69" s="126">
        <v>2326</v>
      </c>
      <c r="Y69" s="105" t="s">
        <v>235</v>
      </c>
    </row>
    <row r="70" spans="1:25" ht="18.75" customHeight="1">
      <c r="A70" s="72"/>
      <c r="B70" s="72"/>
      <c r="C70" s="71" t="s">
        <v>116</v>
      </c>
      <c r="D70" s="135">
        <f>SUM(E70:U70,Y70)</f>
        <v>7628</v>
      </c>
      <c r="E70" s="136">
        <v>245</v>
      </c>
      <c r="F70" s="136">
        <v>334</v>
      </c>
      <c r="G70" s="136">
        <v>423</v>
      </c>
      <c r="H70" s="136">
        <v>395</v>
      </c>
      <c r="I70" s="136">
        <v>169</v>
      </c>
      <c r="J70" s="136">
        <v>287</v>
      </c>
      <c r="K70" s="136">
        <v>326</v>
      </c>
      <c r="L70" s="136">
        <v>318</v>
      </c>
      <c r="M70" s="136">
        <v>432</v>
      </c>
      <c r="N70" s="136">
        <v>510</v>
      </c>
      <c r="O70" s="136">
        <v>732</v>
      </c>
      <c r="P70" s="136">
        <v>558</v>
      </c>
      <c r="Q70" s="136">
        <v>573</v>
      </c>
      <c r="R70" s="136">
        <v>649</v>
      </c>
      <c r="S70" s="136">
        <v>624</v>
      </c>
      <c r="T70" s="136">
        <v>500</v>
      </c>
      <c r="U70" s="136">
        <v>553</v>
      </c>
      <c r="V70" s="137">
        <v>1002</v>
      </c>
      <c r="W70" s="137">
        <v>4300</v>
      </c>
      <c r="X70" s="137">
        <v>2326</v>
      </c>
      <c r="Y70" s="116" t="s">
        <v>205</v>
      </c>
    </row>
    <row r="71" spans="1:25" ht="18.75" customHeight="1">
      <c r="A71" s="120" t="s">
        <v>236</v>
      </c>
      <c r="B71" s="120"/>
      <c r="C71" s="120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:25" ht="18.75" customHeight="1">
      <c r="A72" s="8" t="s">
        <v>237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8.75" customHeight="1">
      <c r="A73" s="8" t="s">
        <v>238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</sheetData>
  <sheetProtection/>
  <mergeCells count="23">
    <mergeCell ref="B42:C42"/>
    <mergeCell ref="B49:C49"/>
    <mergeCell ref="B55:C55"/>
    <mergeCell ref="B63:C63"/>
    <mergeCell ref="B69:C69"/>
    <mergeCell ref="B19:C19"/>
    <mergeCell ref="B20:C20"/>
    <mergeCell ref="B21:C21"/>
    <mergeCell ref="B23:C23"/>
    <mergeCell ref="B26:C26"/>
    <mergeCell ref="B32:C32"/>
    <mergeCell ref="A12:C12"/>
    <mergeCell ref="B14:C14"/>
    <mergeCell ref="B15:C15"/>
    <mergeCell ref="B16:C16"/>
    <mergeCell ref="B17:C17"/>
    <mergeCell ref="B18:C18"/>
    <mergeCell ref="A2:Y2"/>
    <mergeCell ref="A4:C4"/>
    <mergeCell ref="A6:C6"/>
    <mergeCell ref="A8:C8"/>
    <mergeCell ref="A9:C9"/>
    <mergeCell ref="A11:C11"/>
  </mergeCells>
  <printOptions horizontalCentered="1" verticalCentered="1"/>
  <pageMargins left="0.7086614173228347" right="0.31496062992125984" top="0.5511811023622047" bottom="0.35433070866141736" header="0" footer="0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2"/>
  <sheetViews>
    <sheetView tabSelected="1" zoomScalePageLayoutView="0" workbookViewId="0" topLeftCell="A1">
      <selection activeCell="E10" sqref="E10"/>
    </sheetView>
  </sheetViews>
  <sheetFormatPr defaultColWidth="15" defaultRowHeight="18.75" customHeight="1"/>
  <cols>
    <col min="1" max="1" width="12.5" style="0" customWidth="1"/>
    <col min="2" max="2" width="3.19921875" style="0" customWidth="1"/>
  </cols>
  <sheetData>
    <row r="2" spans="1:19" ht="18.75" customHeight="1">
      <c r="A2" s="337" t="s">
        <v>239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</row>
    <row r="3" spans="1:19" ht="18.75" customHeight="1">
      <c r="A3" s="338" t="s">
        <v>240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1:19" ht="18.7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 t="s">
        <v>241</v>
      </c>
    </row>
    <row r="5" spans="1:19" ht="18.75" customHeight="1">
      <c r="A5" s="352" t="s">
        <v>242</v>
      </c>
      <c r="B5" s="353"/>
      <c r="C5" s="339" t="s">
        <v>243</v>
      </c>
      <c r="D5" s="342" t="s">
        <v>244</v>
      </c>
      <c r="E5" s="344" t="s">
        <v>245</v>
      </c>
      <c r="F5" s="141"/>
      <c r="G5" s="342" t="s">
        <v>246</v>
      </c>
      <c r="H5" s="342" t="s">
        <v>247</v>
      </c>
      <c r="I5" s="342" t="s">
        <v>248</v>
      </c>
      <c r="J5" s="342" t="s">
        <v>249</v>
      </c>
      <c r="K5" s="342" t="s">
        <v>250</v>
      </c>
      <c r="L5" s="347" t="s">
        <v>251</v>
      </c>
      <c r="M5" s="347" t="s">
        <v>252</v>
      </c>
      <c r="N5" s="347" t="s">
        <v>253</v>
      </c>
      <c r="O5" s="347" t="s">
        <v>254</v>
      </c>
      <c r="P5" s="347" t="s">
        <v>255</v>
      </c>
      <c r="Q5" s="347" t="s">
        <v>256</v>
      </c>
      <c r="R5" s="347" t="s">
        <v>257</v>
      </c>
      <c r="S5" s="349" t="s">
        <v>258</v>
      </c>
    </row>
    <row r="6" spans="1:19" ht="18.75" customHeight="1">
      <c r="A6" s="338"/>
      <c r="B6" s="354"/>
      <c r="C6" s="340"/>
      <c r="D6" s="343"/>
      <c r="E6" s="345"/>
      <c r="F6" s="142" t="s">
        <v>259</v>
      </c>
      <c r="G6" s="343"/>
      <c r="H6" s="343"/>
      <c r="I6" s="343"/>
      <c r="J6" s="343"/>
      <c r="K6" s="343"/>
      <c r="L6" s="348"/>
      <c r="M6" s="348"/>
      <c r="N6" s="348"/>
      <c r="O6" s="348"/>
      <c r="P6" s="348"/>
      <c r="Q6" s="348"/>
      <c r="R6" s="348"/>
      <c r="S6" s="350"/>
    </row>
    <row r="7" spans="1:19" ht="18.75" customHeight="1">
      <c r="A7" s="355"/>
      <c r="B7" s="356"/>
      <c r="C7" s="341"/>
      <c r="D7" s="316"/>
      <c r="E7" s="346"/>
      <c r="F7" s="143" t="s">
        <v>260</v>
      </c>
      <c r="G7" s="316"/>
      <c r="H7" s="316"/>
      <c r="I7" s="316"/>
      <c r="J7" s="316"/>
      <c r="K7" s="316"/>
      <c r="L7" s="317"/>
      <c r="M7" s="317"/>
      <c r="N7" s="317"/>
      <c r="O7" s="317"/>
      <c r="P7" s="317"/>
      <c r="Q7" s="317"/>
      <c r="R7" s="317"/>
      <c r="S7" s="351"/>
    </row>
    <row r="8" spans="1:19" ht="18.75" customHeight="1">
      <c r="A8" s="144"/>
      <c r="B8" s="145"/>
      <c r="C8" s="146"/>
      <c r="D8" s="147"/>
      <c r="E8" s="147"/>
      <c r="F8" s="147"/>
      <c r="G8" s="147"/>
      <c r="H8" s="148" t="s">
        <v>261</v>
      </c>
      <c r="I8" s="148" t="s">
        <v>261</v>
      </c>
      <c r="J8" s="147"/>
      <c r="K8" s="147"/>
      <c r="L8" s="147"/>
      <c r="M8" s="147"/>
      <c r="N8" s="147"/>
      <c r="O8" s="147"/>
      <c r="P8" s="148" t="s">
        <v>261</v>
      </c>
      <c r="Q8" s="148" t="s">
        <v>261</v>
      </c>
      <c r="R8" s="147"/>
      <c r="S8" s="147"/>
    </row>
    <row r="9" spans="1:19" ht="18.75" customHeight="1">
      <c r="A9" s="149" t="s">
        <v>262</v>
      </c>
      <c r="B9" s="150"/>
      <c r="C9" s="51">
        <v>736600</v>
      </c>
      <c r="D9" s="139">
        <v>23463</v>
      </c>
      <c r="E9" s="139">
        <v>15659</v>
      </c>
      <c r="F9" s="139">
        <v>2588</v>
      </c>
      <c r="G9" s="139">
        <v>590</v>
      </c>
      <c r="H9" s="139">
        <v>11798</v>
      </c>
      <c r="I9" s="139">
        <v>713</v>
      </c>
      <c r="J9" s="151">
        <f>SUM(D9-E9)</f>
        <v>7804</v>
      </c>
      <c r="K9" s="152">
        <v>-6780</v>
      </c>
      <c r="L9" s="153">
        <f aca="true" t="shared" si="0" ref="L9:M11">1000*D9/$C9</f>
        <v>31.85310887863155</v>
      </c>
      <c r="M9" s="153">
        <f t="shared" si="0"/>
        <v>21.258484930762965</v>
      </c>
      <c r="N9" s="153">
        <f>1000*F9/D9</f>
        <v>110.30132549119891</v>
      </c>
      <c r="O9" s="153">
        <f>1000*G9/(D9+G9)</f>
        <v>24.529164761152455</v>
      </c>
      <c r="P9" s="153">
        <f aca="true" t="shared" si="1" ref="P9:R11">1000*H9/$C9</f>
        <v>16.016834102633723</v>
      </c>
      <c r="Q9" s="154">
        <f t="shared" si="1"/>
        <v>0.9679609014390442</v>
      </c>
      <c r="R9" s="153">
        <f t="shared" si="1"/>
        <v>10.594623947868586</v>
      </c>
      <c r="S9" s="155">
        <f>1000*K9/C9</f>
        <v>-9.204452891664404</v>
      </c>
    </row>
    <row r="10" spans="1:19" ht="18.75" customHeight="1">
      <c r="A10" s="156" t="s">
        <v>263</v>
      </c>
      <c r="B10" s="150"/>
      <c r="C10" s="157">
        <v>737300</v>
      </c>
      <c r="D10" s="158">
        <v>24983</v>
      </c>
      <c r="E10" s="158">
        <v>15351</v>
      </c>
      <c r="F10" s="158">
        <v>2750</v>
      </c>
      <c r="G10" s="158">
        <v>1019</v>
      </c>
      <c r="H10" s="158">
        <v>8151</v>
      </c>
      <c r="I10" s="158">
        <v>750</v>
      </c>
      <c r="J10" s="151">
        <f>SUM(D10-E10)</f>
        <v>9632</v>
      </c>
      <c r="K10" s="152">
        <v>-5532</v>
      </c>
      <c r="L10" s="153">
        <f t="shared" si="0"/>
        <v>33.88444323884443</v>
      </c>
      <c r="M10" s="153">
        <f t="shared" si="0"/>
        <v>20.820561508205614</v>
      </c>
      <c r="N10" s="153">
        <f>1000*F10/D10</f>
        <v>110.07485089861106</v>
      </c>
      <c r="O10" s="153">
        <f>1000*G10/(D10+G10)</f>
        <v>39.18929313129759</v>
      </c>
      <c r="P10" s="153">
        <f t="shared" si="1"/>
        <v>11.055201410552014</v>
      </c>
      <c r="Q10" s="154">
        <f t="shared" si="1"/>
        <v>1.0172250101722502</v>
      </c>
      <c r="R10" s="153">
        <f t="shared" si="1"/>
        <v>13.063881730638817</v>
      </c>
      <c r="S10" s="155">
        <f>1000*K10/C10</f>
        <v>-7.503051675030517</v>
      </c>
    </row>
    <row r="11" spans="1:19" ht="18.75" customHeight="1">
      <c r="A11" s="156" t="s">
        <v>264</v>
      </c>
      <c r="B11" s="150"/>
      <c r="C11" s="157">
        <v>741000</v>
      </c>
      <c r="D11" s="158">
        <v>24032</v>
      </c>
      <c r="E11" s="158">
        <v>16091</v>
      </c>
      <c r="F11" s="158">
        <v>2740</v>
      </c>
      <c r="G11" s="158">
        <v>843</v>
      </c>
      <c r="H11" s="158">
        <v>9878</v>
      </c>
      <c r="I11" s="158">
        <v>811</v>
      </c>
      <c r="J11" s="151">
        <f>SUM(D11-E11)</f>
        <v>7941</v>
      </c>
      <c r="K11" s="152">
        <v>-8141</v>
      </c>
      <c r="L11" s="153">
        <f t="shared" si="0"/>
        <v>32.43184885290148</v>
      </c>
      <c r="M11" s="153">
        <f t="shared" si="0"/>
        <v>21.715249662618085</v>
      </c>
      <c r="N11" s="153">
        <f>1000*F11/D11</f>
        <v>114.01464713715046</v>
      </c>
      <c r="O11" s="153">
        <f>1000*G11/(D11+G11)</f>
        <v>33.88944723618091</v>
      </c>
      <c r="P11" s="153">
        <f t="shared" si="1"/>
        <v>13.3306342780027</v>
      </c>
      <c r="Q11" s="154">
        <f t="shared" si="1"/>
        <v>1.0944669365721997</v>
      </c>
      <c r="R11" s="153">
        <f t="shared" si="1"/>
        <v>10.7165991902834</v>
      </c>
      <c r="S11" s="155">
        <f aca="true" t="shared" si="2" ref="S11:S73">1000*K11/C11</f>
        <v>-10.986504723346828</v>
      </c>
    </row>
    <row r="12" spans="1:19" ht="18.75" customHeight="1">
      <c r="A12" s="156" t="s">
        <v>265</v>
      </c>
      <c r="B12" s="150"/>
      <c r="C12" s="157">
        <v>743700</v>
      </c>
      <c r="D12" s="139" t="s">
        <v>2</v>
      </c>
      <c r="E12" s="139" t="s">
        <v>2</v>
      </c>
      <c r="F12" s="139" t="s">
        <v>2</v>
      </c>
      <c r="G12" s="139" t="s">
        <v>2</v>
      </c>
      <c r="H12" s="139" t="s">
        <v>2</v>
      </c>
      <c r="I12" s="139" t="s">
        <v>2</v>
      </c>
      <c r="J12" s="139" t="s">
        <v>2</v>
      </c>
      <c r="K12" s="152">
        <v>-22141</v>
      </c>
      <c r="L12" s="153" t="s">
        <v>2</v>
      </c>
      <c r="M12" s="153" t="s">
        <v>2</v>
      </c>
      <c r="N12" s="153" t="s">
        <v>2</v>
      </c>
      <c r="O12" s="153" t="s">
        <v>2</v>
      </c>
      <c r="P12" s="153" t="s">
        <v>2</v>
      </c>
      <c r="Q12" s="154" t="s">
        <v>2</v>
      </c>
      <c r="R12" s="159" t="s">
        <v>2</v>
      </c>
      <c r="S12" s="155">
        <f t="shared" si="2"/>
        <v>-29.771413204249026</v>
      </c>
    </row>
    <row r="13" spans="1:19" ht="18.75" customHeight="1">
      <c r="A13" s="156" t="s">
        <v>266</v>
      </c>
      <c r="B13" s="150"/>
      <c r="C13" s="157">
        <v>887500</v>
      </c>
      <c r="D13" s="139" t="s">
        <v>2</v>
      </c>
      <c r="E13" s="139" t="s">
        <v>2</v>
      </c>
      <c r="F13" s="139" t="s">
        <v>2</v>
      </c>
      <c r="G13" s="139" t="s">
        <v>2</v>
      </c>
      <c r="H13" s="139" t="s">
        <v>2</v>
      </c>
      <c r="I13" s="139" t="s">
        <v>2</v>
      </c>
      <c r="J13" s="139" t="s">
        <v>2</v>
      </c>
      <c r="K13" s="152">
        <v>152075</v>
      </c>
      <c r="L13" s="153" t="s">
        <v>2</v>
      </c>
      <c r="M13" s="153" t="s">
        <v>2</v>
      </c>
      <c r="N13" s="153" t="s">
        <v>2</v>
      </c>
      <c r="O13" s="153" t="s">
        <v>2</v>
      </c>
      <c r="P13" s="153" t="s">
        <v>2</v>
      </c>
      <c r="Q13" s="154" t="s">
        <v>2</v>
      </c>
      <c r="R13" s="159" t="s">
        <v>2</v>
      </c>
      <c r="S13" s="155">
        <f t="shared" si="2"/>
        <v>171.35211267605635</v>
      </c>
    </row>
    <row r="14" spans="1:19" ht="18.75" customHeight="1">
      <c r="A14" s="158"/>
      <c r="B14" s="150"/>
      <c r="C14" s="157"/>
      <c r="D14" s="158"/>
      <c r="E14" s="158"/>
      <c r="F14" s="158"/>
      <c r="G14" s="158"/>
      <c r="H14" s="158"/>
      <c r="I14" s="158"/>
      <c r="J14" s="158"/>
      <c r="K14" s="160"/>
      <c r="L14" s="158"/>
      <c r="M14" s="158"/>
      <c r="N14" s="158"/>
      <c r="O14" s="158"/>
      <c r="P14" s="158"/>
      <c r="Q14" s="158"/>
      <c r="R14" s="158"/>
      <c r="S14" s="158"/>
    </row>
    <row r="15" spans="1:19" ht="18.75" customHeight="1">
      <c r="A15" s="156" t="s">
        <v>267</v>
      </c>
      <c r="B15" s="150"/>
      <c r="C15" s="157">
        <v>877200</v>
      </c>
      <c r="D15" s="139" t="s">
        <v>2</v>
      </c>
      <c r="E15" s="139" t="s">
        <v>2</v>
      </c>
      <c r="F15" s="139" t="s">
        <v>2</v>
      </c>
      <c r="G15" s="139" t="s">
        <v>2</v>
      </c>
      <c r="H15" s="139" t="s">
        <v>2</v>
      </c>
      <c r="I15" s="139" t="s">
        <v>2</v>
      </c>
      <c r="J15" s="139" t="s">
        <v>2</v>
      </c>
      <c r="K15" s="152">
        <v>-15234</v>
      </c>
      <c r="L15" s="153" t="s">
        <v>2</v>
      </c>
      <c r="M15" s="153" t="s">
        <v>2</v>
      </c>
      <c r="N15" s="153" t="s">
        <v>2</v>
      </c>
      <c r="O15" s="153" t="s">
        <v>2</v>
      </c>
      <c r="P15" s="153" t="s">
        <v>2</v>
      </c>
      <c r="Q15" s="154" t="s">
        <v>2</v>
      </c>
      <c r="R15" s="159" t="s">
        <v>2</v>
      </c>
      <c r="S15" s="155">
        <f t="shared" si="2"/>
        <v>-17.366621067031463</v>
      </c>
    </row>
    <row r="16" spans="1:19" ht="18.75" customHeight="1">
      <c r="A16" s="156" t="s">
        <v>268</v>
      </c>
      <c r="B16" s="150" t="s">
        <v>269</v>
      </c>
      <c r="C16" s="157">
        <v>927743</v>
      </c>
      <c r="D16" s="139">
        <v>37289</v>
      </c>
      <c r="E16" s="139">
        <v>15185</v>
      </c>
      <c r="F16" s="139">
        <v>3241</v>
      </c>
      <c r="G16" s="139">
        <v>1428</v>
      </c>
      <c r="H16" s="139">
        <v>12797</v>
      </c>
      <c r="I16" s="139">
        <v>1234</v>
      </c>
      <c r="J16" s="151">
        <f aca="true" t="shared" si="3" ref="J16:J79">SUM(D16-E16)</f>
        <v>22104</v>
      </c>
      <c r="K16" s="152">
        <v>28442</v>
      </c>
      <c r="L16" s="153">
        <f>1000*D16/$C16</f>
        <v>40.193243171869796</v>
      </c>
      <c r="M16" s="153">
        <f>1000*E16/$C16</f>
        <v>16.36767941121625</v>
      </c>
      <c r="N16" s="153">
        <f>1000*F16/D16</f>
        <v>86.91571240848508</v>
      </c>
      <c r="O16" s="153">
        <f>1000*G16/(D16+G16)</f>
        <v>36.883022961489786</v>
      </c>
      <c r="P16" s="153">
        <f>1000*H16/$C16</f>
        <v>13.793690709603846</v>
      </c>
      <c r="Q16" s="154">
        <f>1000*I16/$C16</f>
        <v>1.3301097394429275</v>
      </c>
      <c r="R16" s="153">
        <f>1000*J16/$C16</f>
        <v>23.825563760653544</v>
      </c>
      <c r="S16" s="155">
        <f t="shared" si="2"/>
        <v>30.65719709014242</v>
      </c>
    </row>
    <row r="17" spans="1:19" ht="18.75" customHeight="1">
      <c r="A17" s="156" t="s">
        <v>270</v>
      </c>
      <c r="B17" s="29"/>
      <c r="C17" s="157">
        <v>945100</v>
      </c>
      <c r="D17" s="139">
        <v>34339</v>
      </c>
      <c r="E17" s="139">
        <v>13475</v>
      </c>
      <c r="F17" s="139">
        <v>3018</v>
      </c>
      <c r="G17" s="139">
        <v>1479</v>
      </c>
      <c r="H17" s="139">
        <v>11401</v>
      </c>
      <c r="I17" s="139">
        <v>1156</v>
      </c>
      <c r="J17" s="151">
        <f t="shared" si="3"/>
        <v>20864</v>
      </c>
      <c r="K17" s="152">
        <v>-6607</v>
      </c>
      <c r="L17" s="153">
        <f aca="true" t="shared" si="4" ref="L17:M79">1000*D17/$C17</f>
        <v>36.333721299333405</v>
      </c>
      <c r="M17" s="153">
        <f t="shared" si="4"/>
        <v>14.257750502592318</v>
      </c>
      <c r="N17" s="153">
        <f aca="true" t="shared" si="5" ref="N17:N79">1000*F17/D17</f>
        <v>87.88840676781503</v>
      </c>
      <c r="O17" s="153">
        <f aca="true" t="shared" si="6" ref="O17:O79">1000*G17/(D17+G17)</f>
        <v>41.29208777709532</v>
      </c>
      <c r="P17" s="153">
        <f aca="true" t="shared" si="7" ref="P17:R79">1000*H17/$C17</f>
        <v>12.063273727647868</v>
      </c>
      <c r="Q17" s="154">
        <f t="shared" si="7"/>
        <v>1.2231509893133001</v>
      </c>
      <c r="R17" s="153">
        <f t="shared" si="7"/>
        <v>22.075970796741085</v>
      </c>
      <c r="S17" s="155">
        <f t="shared" si="2"/>
        <v>-6.9907946249074175</v>
      </c>
    </row>
    <row r="18" spans="1:19" ht="18.75" customHeight="1">
      <c r="A18" s="156" t="s">
        <v>271</v>
      </c>
      <c r="B18" s="150"/>
      <c r="C18" s="157">
        <v>952600</v>
      </c>
      <c r="D18" s="139">
        <v>32131</v>
      </c>
      <c r="E18" s="139">
        <v>12979</v>
      </c>
      <c r="F18" s="139">
        <v>2650</v>
      </c>
      <c r="G18" s="139">
        <v>2009</v>
      </c>
      <c r="H18" s="139">
        <v>9615</v>
      </c>
      <c r="I18" s="139">
        <v>1112</v>
      </c>
      <c r="J18" s="151">
        <f t="shared" si="3"/>
        <v>19152</v>
      </c>
      <c r="K18" s="152">
        <v>3948</v>
      </c>
      <c r="L18" s="153">
        <f t="shared" si="4"/>
        <v>33.729792147806</v>
      </c>
      <c r="M18" s="153">
        <f t="shared" si="4"/>
        <v>13.624816292252781</v>
      </c>
      <c r="N18" s="153">
        <f t="shared" si="5"/>
        <v>82.47486850704927</v>
      </c>
      <c r="O18" s="153">
        <f t="shared" si="6"/>
        <v>58.845928529584064</v>
      </c>
      <c r="P18" s="153">
        <f t="shared" si="7"/>
        <v>10.093428511442369</v>
      </c>
      <c r="Q18" s="154">
        <f t="shared" si="7"/>
        <v>1.167331513751837</v>
      </c>
      <c r="R18" s="153">
        <f t="shared" si="7"/>
        <v>20.104975855553224</v>
      </c>
      <c r="S18" s="155">
        <f t="shared" si="2"/>
        <v>4.144446777241234</v>
      </c>
    </row>
    <row r="19" spans="1:19" ht="18.75" customHeight="1">
      <c r="A19" s="156" t="s">
        <v>272</v>
      </c>
      <c r="B19" s="150" t="s">
        <v>269</v>
      </c>
      <c r="C19" s="157">
        <v>957279</v>
      </c>
      <c r="D19" s="139">
        <v>26283</v>
      </c>
      <c r="E19" s="139">
        <v>12688</v>
      </c>
      <c r="F19" s="139">
        <v>2190</v>
      </c>
      <c r="G19" s="139">
        <v>2043</v>
      </c>
      <c r="H19" s="139">
        <v>8069</v>
      </c>
      <c r="I19" s="139">
        <v>1135</v>
      </c>
      <c r="J19" s="151">
        <f t="shared" si="3"/>
        <v>13595</v>
      </c>
      <c r="K19" s="152">
        <v>-21416</v>
      </c>
      <c r="L19" s="153">
        <f t="shared" si="4"/>
        <v>27.455945445371725</v>
      </c>
      <c r="M19" s="153">
        <f t="shared" si="4"/>
        <v>13.254234136547444</v>
      </c>
      <c r="N19" s="153">
        <f t="shared" si="5"/>
        <v>83.32382148156603</v>
      </c>
      <c r="O19" s="153">
        <f t="shared" si="6"/>
        <v>72.12454988349926</v>
      </c>
      <c r="P19" s="153">
        <f t="shared" si="7"/>
        <v>8.429099562405527</v>
      </c>
      <c r="Q19" s="154">
        <f t="shared" si="7"/>
        <v>1.185652249762086</v>
      </c>
      <c r="R19" s="153">
        <f t="shared" si="7"/>
        <v>14.201711308824283</v>
      </c>
      <c r="S19" s="155">
        <f t="shared" si="2"/>
        <v>-22.37174324308796</v>
      </c>
    </row>
    <row r="20" spans="1:19" ht="18.75" customHeight="1">
      <c r="A20" s="158"/>
      <c r="B20" s="150"/>
      <c r="C20" s="157"/>
      <c r="D20" s="139"/>
      <c r="E20" s="139"/>
      <c r="F20" s="139"/>
      <c r="G20" s="139"/>
      <c r="H20" s="139"/>
      <c r="I20" s="158"/>
      <c r="J20" s="158"/>
      <c r="K20" s="160"/>
      <c r="L20" s="158"/>
      <c r="M20" s="158"/>
      <c r="N20" s="158"/>
      <c r="O20" s="158"/>
      <c r="P20" s="158"/>
      <c r="Q20" s="158"/>
      <c r="R20" s="158"/>
      <c r="S20" s="158"/>
    </row>
    <row r="21" spans="1:19" ht="18.75" customHeight="1">
      <c r="A21" s="156" t="s">
        <v>273</v>
      </c>
      <c r="B21" s="29"/>
      <c r="C21" s="157">
        <v>960000</v>
      </c>
      <c r="D21" s="139">
        <v>22177</v>
      </c>
      <c r="E21" s="139">
        <v>11210</v>
      </c>
      <c r="F21" s="158">
        <v>1888</v>
      </c>
      <c r="G21" s="158">
        <v>1870</v>
      </c>
      <c r="H21" s="158">
        <v>7514</v>
      </c>
      <c r="I21" s="158">
        <v>1045</v>
      </c>
      <c r="J21" s="151">
        <f t="shared" si="3"/>
        <v>10967</v>
      </c>
      <c r="K21" s="152">
        <v>-8146</v>
      </c>
      <c r="L21" s="153">
        <f t="shared" si="4"/>
        <v>23.101041666666667</v>
      </c>
      <c r="M21" s="153">
        <f t="shared" si="4"/>
        <v>11.677083333333334</v>
      </c>
      <c r="N21" s="153">
        <f t="shared" si="5"/>
        <v>85.13324615592731</v>
      </c>
      <c r="O21" s="153">
        <f t="shared" si="6"/>
        <v>77.7643780929014</v>
      </c>
      <c r="P21" s="153">
        <f t="shared" si="7"/>
        <v>7.827083333333333</v>
      </c>
      <c r="Q21" s="154">
        <f t="shared" si="7"/>
        <v>1.0885416666666667</v>
      </c>
      <c r="R21" s="153">
        <f t="shared" si="7"/>
        <v>11.423958333333333</v>
      </c>
      <c r="S21" s="155">
        <f t="shared" si="2"/>
        <v>-8.485416666666667</v>
      </c>
    </row>
    <row r="22" spans="1:19" ht="18.75" customHeight="1">
      <c r="A22" s="156" t="s">
        <v>274</v>
      </c>
      <c r="B22" s="150"/>
      <c r="C22" s="157">
        <v>959000</v>
      </c>
      <c r="D22" s="139">
        <v>20626</v>
      </c>
      <c r="E22" s="139">
        <v>10251</v>
      </c>
      <c r="F22" s="158">
        <v>1484</v>
      </c>
      <c r="G22" s="158">
        <v>1725</v>
      </c>
      <c r="H22" s="158">
        <v>7614</v>
      </c>
      <c r="I22" s="158">
        <v>986</v>
      </c>
      <c r="J22" s="151">
        <f t="shared" si="3"/>
        <v>10375</v>
      </c>
      <c r="K22" s="152">
        <v>-11175</v>
      </c>
      <c r="L22" s="153">
        <f t="shared" si="4"/>
        <v>21.50782064650678</v>
      </c>
      <c r="M22" s="153">
        <f t="shared" si="4"/>
        <v>10.689259645464025</v>
      </c>
      <c r="N22" s="153">
        <f t="shared" si="5"/>
        <v>71.9480267623388</v>
      </c>
      <c r="O22" s="153">
        <f t="shared" si="6"/>
        <v>77.17775491029484</v>
      </c>
      <c r="P22" s="153">
        <f t="shared" si="7"/>
        <v>7.9395203336809175</v>
      </c>
      <c r="Q22" s="154">
        <f t="shared" si="7"/>
        <v>1.0281543274244005</v>
      </c>
      <c r="R22" s="153">
        <f t="shared" si="7"/>
        <v>10.818561001042752</v>
      </c>
      <c r="S22" s="155">
        <f t="shared" si="2"/>
        <v>-11.652763295099062</v>
      </c>
    </row>
    <row r="23" spans="1:19" ht="18.75" customHeight="1">
      <c r="A23" s="156" t="s">
        <v>275</v>
      </c>
      <c r="B23" s="150"/>
      <c r="C23" s="157">
        <v>958000</v>
      </c>
      <c r="D23" s="158">
        <v>19355</v>
      </c>
      <c r="E23" s="158">
        <v>10165</v>
      </c>
      <c r="F23" s="158">
        <v>1284</v>
      </c>
      <c r="G23" s="158">
        <v>1717</v>
      </c>
      <c r="H23" s="158">
        <v>7354</v>
      </c>
      <c r="I23" s="158">
        <v>908</v>
      </c>
      <c r="J23" s="151">
        <f t="shared" si="3"/>
        <v>9190</v>
      </c>
      <c r="K23" s="152">
        <v>-10472</v>
      </c>
      <c r="L23" s="153">
        <f t="shared" si="4"/>
        <v>20.203549060542798</v>
      </c>
      <c r="M23" s="153">
        <f t="shared" si="4"/>
        <v>10.610647181628392</v>
      </c>
      <c r="N23" s="153">
        <f t="shared" si="5"/>
        <v>66.33944717127358</v>
      </c>
      <c r="O23" s="153">
        <f t="shared" si="6"/>
        <v>81.48253606681853</v>
      </c>
      <c r="P23" s="153">
        <f t="shared" si="7"/>
        <v>7.676409185803758</v>
      </c>
      <c r="Q23" s="154">
        <f t="shared" si="7"/>
        <v>0.9478079331941545</v>
      </c>
      <c r="R23" s="153">
        <f t="shared" si="7"/>
        <v>9.592901878914406</v>
      </c>
      <c r="S23" s="155">
        <f t="shared" si="2"/>
        <v>-10.931106471816284</v>
      </c>
    </row>
    <row r="24" spans="1:19" ht="18.75" customHeight="1">
      <c r="A24" s="156" t="s">
        <v>276</v>
      </c>
      <c r="B24" s="150"/>
      <c r="C24" s="157">
        <v>962000</v>
      </c>
      <c r="D24" s="158">
        <v>19006</v>
      </c>
      <c r="E24" s="158">
        <v>9038</v>
      </c>
      <c r="F24" s="158">
        <v>1116</v>
      </c>
      <c r="G24" s="158">
        <v>1729</v>
      </c>
      <c r="H24" s="158">
        <v>7425</v>
      </c>
      <c r="I24" s="158">
        <v>930</v>
      </c>
      <c r="J24" s="151">
        <f t="shared" si="3"/>
        <v>9968</v>
      </c>
      <c r="K24" s="152">
        <v>-5568</v>
      </c>
      <c r="L24" s="153">
        <f t="shared" si="4"/>
        <v>19.756756756756758</v>
      </c>
      <c r="M24" s="153">
        <f t="shared" si="4"/>
        <v>9.395010395010395</v>
      </c>
      <c r="N24" s="153">
        <f t="shared" si="5"/>
        <v>58.718299484373354</v>
      </c>
      <c r="O24" s="153">
        <f t="shared" si="6"/>
        <v>83.38557993730407</v>
      </c>
      <c r="P24" s="153">
        <f t="shared" si="7"/>
        <v>7.718295218295219</v>
      </c>
      <c r="Q24" s="154">
        <f t="shared" si="7"/>
        <v>0.9667359667359667</v>
      </c>
      <c r="R24" s="153">
        <f t="shared" si="7"/>
        <v>10.361746361746361</v>
      </c>
      <c r="S24" s="155">
        <f t="shared" si="2"/>
        <v>-5.787941787941788</v>
      </c>
    </row>
    <row r="25" spans="1:19" ht="18.75" customHeight="1">
      <c r="A25" s="156" t="s">
        <v>277</v>
      </c>
      <c r="B25" s="150" t="s">
        <v>269</v>
      </c>
      <c r="C25" s="157">
        <v>966187</v>
      </c>
      <c r="D25" s="158">
        <v>18264</v>
      </c>
      <c r="E25" s="158">
        <v>8775</v>
      </c>
      <c r="F25" s="158">
        <v>952</v>
      </c>
      <c r="G25" s="158">
        <v>1592</v>
      </c>
      <c r="H25" s="158">
        <v>7413</v>
      </c>
      <c r="I25" s="158">
        <v>824</v>
      </c>
      <c r="J25" s="151">
        <f t="shared" si="3"/>
        <v>9489</v>
      </c>
      <c r="K25" s="152">
        <v>-6736</v>
      </c>
      <c r="L25" s="153">
        <f t="shared" si="4"/>
        <v>18.903172988251757</v>
      </c>
      <c r="M25" s="153">
        <f t="shared" si="4"/>
        <v>9.08209280398101</v>
      </c>
      <c r="N25" s="153">
        <f t="shared" si="5"/>
        <v>52.12439772229523</v>
      </c>
      <c r="O25" s="153">
        <f t="shared" si="6"/>
        <v>80.17727639000806</v>
      </c>
      <c r="P25" s="153">
        <f t="shared" si="7"/>
        <v>7.672427801243445</v>
      </c>
      <c r="Q25" s="154">
        <f t="shared" si="7"/>
        <v>0.8528369766929176</v>
      </c>
      <c r="R25" s="153">
        <f t="shared" si="7"/>
        <v>9.821080184270746</v>
      </c>
      <c r="S25" s="155">
        <f t="shared" si="2"/>
        <v>-6.971735285198414</v>
      </c>
    </row>
    <row r="26" spans="1:19" ht="18.75" customHeight="1">
      <c r="A26" s="158"/>
      <c r="B26" s="150"/>
      <c r="C26" s="157"/>
      <c r="D26" s="158"/>
      <c r="E26" s="158"/>
      <c r="F26" s="158"/>
      <c r="G26" s="158"/>
      <c r="H26" s="158"/>
      <c r="I26" s="158"/>
      <c r="J26" s="158"/>
      <c r="K26" s="160"/>
      <c r="L26" s="158"/>
      <c r="M26" s="158"/>
      <c r="N26" s="158"/>
      <c r="O26" s="158"/>
      <c r="P26" s="158"/>
      <c r="Q26" s="158"/>
      <c r="R26" s="158"/>
      <c r="S26" s="158"/>
    </row>
    <row r="27" spans="1:19" ht="18.75" customHeight="1">
      <c r="A27" s="156" t="s">
        <v>278</v>
      </c>
      <c r="B27" s="29"/>
      <c r="C27" s="157">
        <v>969000</v>
      </c>
      <c r="D27" s="158">
        <v>16848</v>
      </c>
      <c r="E27" s="158">
        <v>9075</v>
      </c>
      <c r="F27" s="158">
        <v>871</v>
      </c>
      <c r="G27" s="158">
        <v>1597</v>
      </c>
      <c r="H27" s="158">
        <v>7494</v>
      </c>
      <c r="I27" s="158">
        <v>863</v>
      </c>
      <c r="J27" s="151">
        <f t="shared" si="3"/>
        <v>7773</v>
      </c>
      <c r="K27" s="152">
        <v>-6057</v>
      </c>
      <c r="L27" s="153">
        <f t="shared" si="4"/>
        <v>17.386996904024766</v>
      </c>
      <c r="M27" s="153">
        <f t="shared" si="4"/>
        <v>9.365325077399381</v>
      </c>
      <c r="N27" s="153">
        <f t="shared" si="5"/>
        <v>51.69753086419753</v>
      </c>
      <c r="O27" s="153">
        <f t="shared" si="6"/>
        <v>86.58172946597995</v>
      </c>
      <c r="P27" s="153">
        <f t="shared" si="7"/>
        <v>7.733746130030959</v>
      </c>
      <c r="Q27" s="154">
        <f t="shared" si="7"/>
        <v>0.890608875128999</v>
      </c>
      <c r="R27" s="153">
        <f t="shared" si="7"/>
        <v>8.021671826625386</v>
      </c>
      <c r="S27" s="155">
        <f t="shared" si="2"/>
        <v>-6.25077399380805</v>
      </c>
    </row>
    <row r="28" spans="1:19" ht="18.75" customHeight="1">
      <c r="A28" s="156" t="s">
        <v>279</v>
      </c>
      <c r="B28" s="150"/>
      <c r="C28" s="157">
        <v>969000</v>
      </c>
      <c r="D28" s="158">
        <v>16556</v>
      </c>
      <c r="E28" s="158">
        <v>9559</v>
      </c>
      <c r="F28" s="158">
        <v>852</v>
      </c>
      <c r="G28" s="158">
        <v>1664</v>
      </c>
      <c r="H28" s="158">
        <v>7848</v>
      </c>
      <c r="I28" s="158">
        <v>810</v>
      </c>
      <c r="J28" s="151">
        <f t="shared" si="3"/>
        <v>6997</v>
      </c>
      <c r="K28" s="152">
        <v>-6333</v>
      </c>
      <c r="L28" s="153">
        <f t="shared" si="4"/>
        <v>17.08565531475748</v>
      </c>
      <c r="M28" s="153">
        <f t="shared" si="4"/>
        <v>9.864809081527348</v>
      </c>
      <c r="N28" s="153">
        <f t="shared" si="5"/>
        <v>51.461705726020774</v>
      </c>
      <c r="O28" s="153">
        <f t="shared" si="6"/>
        <v>91.32821075740944</v>
      </c>
      <c r="P28" s="153">
        <f t="shared" si="7"/>
        <v>8.09907120743034</v>
      </c>
      <c r="Q28" s="154">
        <f t="shared" si="7"/>
        <v>0.8359133126934984</v>
      </c>
      <c r="R28" s="153">
        <f t="shared" si="7"/>
        <v>7.220846233230134</v>
      </c>
      <c r="S28" s="155">
        <f t="shared" si="2"/>
        <v>-6.535603715170279</v>
      </c>
    </row>
    <row r="29" spans="1:19" ht="18.75" customHeight="1">
      <c r="A29" s="156" t="s">
        <v>280</v>
      </c>
      <c r="B29" s="150"/>
      <c r="C29" s="157">
        <v>970000</v>
      </c>
      <c r="D29" s="158">
        <v>17678</v>
      </c>
      <c r="E29" s="158">
        <v>8627</v>
      </c>
      <c r="F29" s="158">
        <v>816</v>
      </c>
      <c r="G29" s="158">
        <v>1611</v>
      </c>
      <c r="H29" s="158">
        <v>8137</v>
      </c>
      <c r="I29" s="158">
        <v>764</v>
      </c>
      <c r="J29" s="151">
        <f t="shared" si="3"/>
        <v>9051</v>
      </c>
      <c r="K29" s="152">
        <v>-6087</v>
      </c>
      <c r="L29" s="153">
        <f t="shared" si="4"/>
        <v>18.224742268041236</v>
      </c>
      <c r="M29" s="153">
        <f t="shared" si="4"/>
        <v>8.893814432989691</v>
      </c>
      <c r="N29" s="153">
        <f t="shared" si="5"/>
        <v>46.15906776784704</v>
      </c>
      <c r="O29" s="153">
        <f t="shared" si="6"/>
        <v>83.51910415262584</v>
      </c>
      <c r="P29" s="153">
        <f t="shared" si="7"/>
        <v>8.388659793814433</v>
      </c>
      <c r="Q29" s="154">
        <f t="shared" si="7"/>
        <v>0.7876288659793814</v>
      </c>
      <c r="R29" s="153">
        <f t="shared" si="7"/>
        <v>9.330927835051547</v>
      </c>
      <c r="S29" s="155">
        <f t="shared" si="2"/>
        <v>-6.275257731958763</v>
      </c>
    </row>
    <row r="30" spans="1:19" ht="18.75" customHeight="1">
      <c r="A30" s="156" t="s">
        <v>281</v>
      </c>
      <c r="B30" s="150"/>
      <c r="C30" s="157">
        <v>972000</v>
      </c>
      <c r="D30" s="158">
        <v>16291</v>
      </c>
      <c r="E30" s="158">
        <v>8654</v>
      </c>
      <c r="F30" s="158">
        <v>731</v>
      </c>
      <c r="G30" s="158">
        <v>1458</v>
      </c>
      <c r="H30" s="158">
        <v>7956</v>
      </c>
      <c r="I30" s="158">
        <v>821</v>
      </c>
      <c r="J30" s="151">
        <f t="shared" si="3"/>
        <v>7637</v>
      </c>
      <c r="K30" s="152">
        <v>-5790</v>
      </c>
      <c r="L30" s="153">
        <f t="shared" si="4"/>
        <v>16.76028806584362</v>
      </c>
      <c r="M30" s="153">
        <f t="shared" si="4"/>
        <v>8.90329218106996</v>
      </c>
      <c r="N30" s="153">
        <f t="shared" si="5"/>
        <v>44.871401387269046</v>
      </c>
      <c r="O30" s="153">
        <f t="shared" si="6"/>
        <v>82.14547298439349</v>
      </c>
      <c r="P30" s="153">
        <f t="shared" si="7"/>
        <v>8.185185185185185</v>
      </c>
      <c r="Q30" s="154">
        <f t="shared" si="7"/>
        <v>0.8446502057613169</v>
      </c>
      <c r="R30" s="153">
        <f t="shared" si="7"/>
        <v>7.856995884773663</v>
      </c>
      <c r="S30" s="155">
        <f t="shared" si="2"/>
        <v>-5.95679012345679</v>
      </c>
    </row>
    <row r="31" spans="1:19" ht="18.75" customHeight="1">
      <c r="A31" s="156" t="s">
        <v>282</v>
      </c>
      <c r="B31" s="150" t="s">
        <v>269</v>
      </c>
      <c r="C31" s="157">
        <v>973418</v>
      </c>
      <c r="D31" s="158">
        <v>16303</v>
      </c>
      <c r="E31" s="158">
        <v>8810</v>
      </c>
      <c r="F31" s="158">
        <v>629</v>
      </c>
      <c r="G31" s="158">
        <v>1479</v>
      </c>
      <c r="H31" s="158">
        <v>8159</v>
      </c>
      <c r="I31" s="158">
        <v>751</v>
      </c>
      <c r="J31" s="151">
        <f t="shared" si="3"/>
        <v>7493</v>
      </c>
      <c r="K31" s="152">
        <v>-5274</v>
      </c>
      <c r="L31" s="153">
        <f t="shared" si="4"/>
        <v>16.748200670215674</v>
      </c>
      <c r="M31" s="153">
        <f t="shared" si="4"/>
        <v>9.050582586309273</v>
      </c>
      <c r="N31" s="153">
        <f t="shared" si="5"/>
        <v>38.581856100104275</v>
      </c>
      <c r="O31" s="153">
        <f t="shared" si="6"/>
        <v>83.17399617590821</v>
      </c>
      <c r="P31" s="153">
        <f t="shared" si="7"/>
        <v>8.381805144347032</v>
      </c>
      <c r="Q31" s="154">
        <f t="shared" si="7"/>
        <v>0.7715082318181912</v>
      </c>
      <c r="R31" s="153">
        <f t="shared" si="7"/>
        <v>7.6976180839064</v>
      </c>
      <c r="S31" s="155">
        <f t="shared" si="2"/>
        <v>-5.4180218570028496</v>
      </c>
    </row>
    <row r="32" spans="1:19" ht="18.75" customHeight="1">
      <c r="A32" s="158"/>
      <c r="B32" s="150"/>
      <c r="C32" s="157"/>
      <c r="D32" s="158"/>
      <c r="E32" s="158"/>
      <c r="F32" s="158"/>
      <c r="G32" s="158"/>
      <c r="H32" s="158"/>
      <c r="I32" s="158"/>
      <c r="J32" s="158"/>
      <c r="K32" s="160"/>
      <c r="L32" s="158"/>
      <c r="M32" s="158"/>
      <c r="N32" s="158"/>
      <c r="O32" s="158"/>
      <c r="P32" s="158"/>
      <c r="Q32" s="158"/>
      <c r="R32" s="158"/>
      <c r="S32" s="158"/>
    </row>
    <row r="33" spans="1:19" ht="18.75" customHeight="1">
      <c r="A33" s="156" t="s">
        <v>283</v>
      </c>
      <c r="B33" s="29"/>
      <c r="C33" s="157">
        <v>976000</v>
      </c>
      <c r="D33" s="158">
        <v>15815</v>
      </c>
      <c r="E33" s="158">
        <v>8855</v>
      </c>
      <c r="F33" s="158">
        <v>547</v>
      </c>
      <c r="G33" s="158">
        <v>1564</v>
      </c>
      <c r="H33" s="158">
        <v>8091</v>
      </c>
      <c r="I33" s="158">
        <v>682</v>
      </c>
      <c r="J33" s="151">
        <f t="shared" si="3"/>
        <v>6960</v>
      </c>
      <c r="K33" s="152">
        <v>-4375</v>
      </c>
      <c r="L33" s="153">
        <f t="shared" si="4"/>
        <v>16.203893442622952</v>
      </c>
      <c r="M33" s="153">
        <f t="shared" si="4"/>
        <v>9.072745901639344</v>
      </c>
      <c r="N33" s="153">
        <f t="shared" si="5"/>
        <v>34.58741700916851</v>
      </c>
      <c r="O33" s="153">
        <f t="shared" si="6"/>
        <v>89.99367052189424</v>
      </c>
      <c r="P33" s="153">
        <f t="shared" si="7"/>
        <v>8.289959016393443</v>
      </c>
      <c r="Q33" s="154">
        <f t="shared" si="7"/>
        <v>0.6987704918032787</v>
      </c>
      <c r="R33" s="153">
        <f t="shared" si="7"/>
        <v>7.131147540983607</v>
      </c>
      <c r="S33" s="155">
        <f t="shared" si="2"/>
        <v>-4.482581967213115</v>
      </c>
    </row>
    <row r="34" spans="1:19" ht="18.75" customHeight="1">
      <c r="A34" s="156" t="s">
        <v>284</v>
      </c>
      <c r="B34" s="150"/>
      <c r="C34" s="157">
        <v>977000</v>
      </c>
      <c r="D34" s="158">
        <v>16084</v>
      </c>
      <c r="E34" s="158">
        <v>8703</v>
      </c>
      <c r="F34" s="158">
        <v>501</v>
      </c>
      <c r="G34" s="158">
        <v>1572</v>
      </c>
      <c r="H34" s="158">
        <v>8398</v>
      </c>
      <c r="I34" s="158">
        <v>791</v>
      </c>
      <c r="J34" s="151">
        <f t="shared" si="3"/>
        <v>7381</v>
      </c>
      <c r="K34" s="152">
        <v>-5340</v>
      </c>
      <c r="L34" s="153">
        <f t="shared" si="4"/>
        <v>16.462640736949847</v>
      </c>
      <c r="M34" s="153">
        <f t="shared" si="4"/>
        <v>8.907881269191403</v>
      </c>
      <c r="N34" s="153">
        <f t="shared" si="5"/>
        <v>31.14896791842825</v>
      </c>
      <c r="O34" s="153">
        <f t="shared" si="6"/>
        <v>89.03488898957862</v>
      </c>
      <c r="P34" s="153">
        <f t="shared" si="7"/>
        <v>8.595701125895598</v>
      </c>
      <c r="Q34" s="154">
        <f t="shared" si="7"/>
        <v>0.8096212896622313</v>
      </c>
      <c r="R34" s="153">
        <f t="shared" si="7"/>
        <v>7.554759467758444</v>
      </c>
      <c r="S34" s="155">
        <f t="shared" si="2"/>
        <v>-5.465711361310133</v>
      </c>
    </row>
    <row r="35" spans="1:19" ht="18.75" customHeight="1">
      <c r="A35" s="156" t="s">
        <v>285</v>
      </c>
      <c r="B35" s="150"/>
      <c r="C35" s="157">
        <v>979000</v>
      </c>
      <c r="D35" s="158">
        <v>16273</v>
      </c>
      <c r="E35" s="158">
        <v>8154</v>
      </c>
      <c r="F35" s="158">
        <v>400</v>
      </c>
      <c r="G35" s="158">
        <v>1343</v>
      </c>
      <c r="H35" s="158">
        <v>8343</v>
      </c>
      <c r="I35" s="158">
        <v>722</v>
      </c>
      <c r="J35" s="151">
        <f t="shared" si="3"/>
        <v>8119</v>
      </c>
      <c r="K35" s="152">
        <v>-7507</v>
      </c>
      <c r="L35" s="153">
        <f t="shared" si="4"/>
        <v>16.622063329928498</v>
      </c>
      <c r="M35" s="153">
        <f t="shared" si="4"/>
        <v>8.32890704800817</v>
      </c>
      <c r="N35" s="153">
        <f t="shared" si="5"/>
        <v>24.580593621335954</v>
      </c>
      <c r="O35" s="153">
        <f t="shared" si="6"/>
        <v>76.23751135331517</v>
      </c>
      <c r="P35" s="153">
        <f t="shared" si="7"/>
        <v>8.521961184882533</v>
      </c>
      <c r="Q35" s="154">
        <f t="shared" si="7"/>
        <v>0.7374872318692544</v>
      </c>
      <c r="R35" s="153">
        <f t="shared" si="7"/>
        <v>8.293156281920327</v>
      </c>
      <c r="S35" s="155">
        <f t="shared" si="2"/>
        <v>-7.66802860061287</v>
      </c>
    </row>
    <row r="36" spans="1:19" ht="18.75" customHeight="1">
      <c r="A36" s="156" t="s">
        <v>286</v>
      </c>
      <c r="B36" s="150"/>
      <c r="C36" s="157">
        <v>984000</v>
      </c>
      <c r="D36" s="158">
        <v>16953</v>
      </c>
      <c r="E36" s="158">
        <v>8365</v>
      </c>
      <c r="F36" s="158">
        <v>390</v>
      </c>
      <c r="G36" s="158">
        <v>1303</v>
      </c>
      <c r="H36" s="158">
        <v>8670</v>
      </c>
      <c r="I36" s="158">
        <v>684</v>
      </c>
      <c r="J36" s="151">
        <f t="shared" si="3"/>
        <v>8588</v>
      </c>
      <c r="K36" s="152">
        <v>-7326</v>
      </c>
      <c r="L36" s="153">
        <f t="shared" si="4"/>
        <v>17.228658536585368</v>
      </c>
      <c r="M36" s="153">
        <f t="shared" si="4"/>
        <v>8.501016260162602</v>
      </c>
      <c r="N36" s="153">
        <f t="shared" si="5"/>
        <v>23.0047779154132</v>
      </c>
      <c r="O36" s="153">
        <f t="shared" si="6"/>
        <v>71.3737949167397</v>
      </c>
      <c r="P36" s="153">
        <f t="shared" si="7"/>
        <v>8.810975609756097</v>
      </c>
      <c r="Q36" s="154">
        <f t="shared" si="7"/>
        <v>0.6951219512195121</v>
      </c>
      <c r="R36" s="153">
        <f t="shared" si="7"/>
        <v>8.727642276422765</v>
      </c>
      <c r="S36" s="155">
        <f t="shared" si="2"/>
        <v>-7.445121951219512</v>
      </c>
    </row>
    <row r="37" spans="1:19" ht="18.75" customHeight="1">
      <c r="A37" s="156" t="s">
        <v>287</v>
      </c>
      <c r="B37" s="150" t="s">
        <v>269</v>
      </c>
      <c r="C37" s="157">
        <v>980499</v>
      </c>
      <c r="D37" s="158">
        <v>17433</v>
      </c>
      <c r="E37" s="158">
        <v>8603</v>
      </c>
      <c r="F37" s="158">
        <v>355</v>
      </c>
      <c r="G37" s="158">
        <v>1233</v>
      </c>
      <c r="H37" s="158">
        <v>8380</v>
      </c>
      <c r="I37" s="158">
        <v>763</v>
      </c>
      <c r="J37" s="151">
        <f t="shared" si="3"/>
        <v>8830</v>
      </c>
      <c r="K37" s="152">
        <v>-5481</v>
      </c>
      <c r="L37" s="153">
        <f t="shared" si="4"/>
        <v>17.779722365856568</v>
      </c>
      <c r="M37" s="153">
        <f t="shared" si="4"/>
        <v>8.774103798168076</v>
      </c>
      <c r="N37" s="153">
        <f t="shared" si="5"/>
        <v>20.363678081798888</v>
      </c>
      <c r="O37" s="153">
        <f t="shared" si="6"/>
        <v>66.0559305689489</v>
      </c>
      <c r="P37" s="153">
        <f t="shared" si="7"/>
        <v>8.54666858405771</v>
      </c>
      <c r="Q37" s="154">
        <f t="shared" si="7"/>
        <v>0.778175194467307</v>
      </c>
      <c r="R37" s="153">
        <f t="shared" si="7"/>
        <v>9.005618567688494</v>
      </c>
      <c r="S37" s="155">
        <f t="shared" si="2"/>
        <v>-5.590010800622948</v>
      </c>
    </row>
    <row r="38" spans="1:19" ht="18.75" customHeight="1">
      <c r="A38" s="158"/>
      <c r="B38" s="150"/>
      <c r="C38" s="157"/>
      <c r="D38" s="158"/>
      <c r="E38" s="158"/>
      <c r="F38" s="158"/>
      <c r="G38" s="158"/>
      <c r="H38" s="158"/>
      <c r="I38" s="158"/>
      <c r="J38" s="158"/>
      <c r="K38" s="160"/>
      <c r="L38" s="158"/>
      <c r="M38" s="158"/>
      <c r="N38" s="158"/>
      <c r="O38" s="158"/>
      <c r="P38" s="158"/>
      <c r="Q38" s="158"/>
      <c r="R38" s="158"/>
      <c r="S38" s="158"/>
    </row>
    <row r="39" spans="1:19" ht="18.75" customHeight="1">
      <c r="A39" s="156" t="s">
        <v>288</v>
      </c>
      <c r="B39" s="29"/>
      <c r="C39" s="157">
        <v>982000</v>
      </c>
      <c r="D39" s="158">
        <v>13291</v>
      </c>
      <c r="E39" s="158">
        <v>7830</v>
      </c>
      <c r="F39" s="158">
        <v>299</v>
      </c>
      <c r="G39" s="158">
        <v>1175</v>
      </c>
      <c r="H39" s="158">
        <v>8532</v>
      </c>
      <c r="I39" s="158">
        <v>775</v>
      </c>
      <c r="J39" s="151">
        <f t="shared" si="3"/>
        <v>5461</v>
      </c>
      <c r="K39" s="152">
        <v>-7492</v>
      </c>
      <c r="L39" s="153">
        <f t="shared" si="4"/>
        <v>13.534623217922608</v>
      </c>
      <c r="M39" s="153">
        <f t="shared" si="4"/>
        <v>7.973523421588594</v>
      </c>
      <c r="N39" s="153">
        <f t="shared" si="5"/>
        <v>22.496426153035888</v>
      </c>
      <c r="O39" s="153">
        <f t="shared" si="6"/>
        <v>81.22494124153187</v>
      </c>
      <c r="P39" s="153">
        <f t="shared" si="7"/>
        <v>8.688391038696537</v>
      </c>
      <c r="Q39" s="154">
        <f t="shared" si="7"/>
        <v>0.7892057026476579</v>
      </c>
      <c r="R39" s="153">
        <f t="shared" si="7"/>
        <v>5.5610997963340125</v>
      </c>
      <c r="S39" s="155">
        <f t="shared" si="2"/>
        <v>-7.629327902240326</v>
      </c>
    </row>
    <row r="40" spans="1:19" ht="18.75" customHeight="1">
      <c r="A40" s="156" t="s">
        <v>289</v>
      </c>
      <c r="B40" s="150"/>
      <c r="C40" s="157">
        <v>985000</v>
      </c>
      <c r="D40" s="158">
        <v>18006</v>
      </c>
      <c r="E40" s="158">
        <v>7779</v>
      </c>
      <c r="F40" s="158">
        <v>287</v>
      </c>
      <c r="G40" s="158">
        <v>1152</v>
      </c>
      <c r="H40" s="158">
        <v>8616</v>
      </c>
      <c r="I40" s="158">
        <v>793</v>
      </c>
      <c r="J40" s="151">
        <f t="shared" si="3"/>
        <v>10227</v>
      </c>
      <c r="K40" s="152">
        <v>-5537</v>
      </c>
      <c r="L40" s="153">
        <f t="shared" si="4"/>
        <v>18.28020304568528</v>
      </c>
      <c r="M40" s="153">
        <f t="shared" si="4"/>
        <v>7.8974619289340104</v>
      </c>
      <c r="N40" s="153">
        <f t="shared" si="5"/>
        <v>15.93913140064423</v>
      </c>
      <c r="O40" s="153">
        <f t="shared" si="6"/>
        <v>60.13153773880363</v>
      </c>
      <c r="P40" s="153">
        <f t="shared" si="7"/>
        <v>8.747208121827411</v>
      </c>
      <c r="Q40" s="154">
        <f t="shared" si="7"/>
        <v>0.8050761421319796</v>
      </c>
      <c r="R40" s="153">
        <f t="shared" si="7"/>
        <v>10.38274111675127</v>
      </c>
      <c r="S40" s="155">
        <f t="shared" si="2"/>
        <v>-5.621319796954315</v>
      </c>
    </row>
    <row r="41" spans="1:19" ht="18.75" customHeight="1">
      <c r="A41" s="156" t="s">
        <v>290</v>
      </c>
      <c r="B41" s="150"/>
      <c r="C41" s="157">
        <v>991000</v>
      </c>
      <c r="D41" s="158">
        <v>17006</v>
      </c>
      <c r="E41" s="158">
        <v>7823</v>
      </c>
      <c r="F41" s="158">
        <v>262</v>
      </c>
      <c r="G41" s="158">
        <v>1138</v>
      </c>
      <c r="H41" s="158">
        <v>8553</v>
      </c>
      <c r="I41" s="158">
        <v>852</v>
      </c>
      <c r="J41" s="151">
        <f t="shared" si="3"/>
        <v>9183</v>
      </c>
      <c r="K41" s="152">
        <v>-11771</v>
      </c>
      <c r="L41" s="153">
        <f t="shared" si="4"/>
        <v>17.16044399596367</v>
      </c>
      <c r="M41" s="153">
        <f t="shared" si="4"/>
        <v>7.894046417759839</v>
      </c>
      <c r="N41" s="153">
        <f t="shared" si="5"/>
        <v>15.406327178642831</v>
      </c>
      <c r="O41" s="153">
        <f t="shared" si="6"/>
        <v>62.720458553791886</v>
      </c>
      <c r="P41" s="153">
        <f t="shared" si="7"/>
        <v>8.630676084762866</v>
      </c>
      <c r="Q41" s="154">
        <f t="shared" si="7"/>
        <v>0.8597376387487387</v>
      </c>
      <c r="R41" s="153">
        <f t="shared" si="7"/>
        <v>9.266397578203835</v>
      </c>
      <c r="S41" s="155">
        <f t="shared" si="2"/>
        <v>-11.877901109989908</v>
      </c>
    </row>
    <row r="42" spans="1:19" ht="18.75" customHeight="1">
      <c r="A42" s="156" t="s">
        <v>291</v>
      </c>
      <c r="B42" s="150"/>
      <c r="C42" s="157">
        <v>998000</v>
      </c>
      <c r="D42" s="158">
        <v>17185</v>
      </c>
      <c r="E42" s="158">
        <v>7622</v>
      </c>
      <c r="F42" s="158">
        <v>279</v>
      </c>
      <c r="G42" s="158">
        <v>1106</v>
      </c>
      <c r="H42" s="158">
        <v>9229</v>
      </c>
      <c r="I42" s="158">
        <v>883</v>
      </c>
      <c r="J42" s="151">
        <f t="shared" si="3"/>
        <v>9563</v>
      </c>
      <c r="K42" s="152">
        <v>-2871</v>
      </c>
      <c r="L42" s="153">
        <f t="shared" si="4"/>
        <v>17.21943887775551</v>
      </c>
      <c r="M42" s="153">
        <f t="shared" si="4"/>
        <v>7.637274549098197</v>
      </c>
      <c r="N42" s="153">
        <f t="shared" si="5"/>
        <v>16.23508874018039</v>
      </c>
      <c r="O42" s="153">
        <f t="shared" si="6"/>
        <v>60.46689628779181</v>
      </c>
      <c r="P42" s="153">
        <f t="shared" si="7"/>
        <v>9.24749498997996</v>
      </c>
      <c r="Q42" s="154">
        <f t="shared" si="7"/>
        <v>0.8847695390781564</v>
      </c>
      <c r="R42" s="153">
        <f t="shared" si="7"/>
        <v>9.582164328657315</v>
      </c>
      <c r="S42" s="155">
        <f t="shared" si="2"/>
        <v>-2.876753507014028</v>
      </c>
    </row>
    <row r="43" spans="1:19" ht="18.75" customHeight="1">
      <c r="A43" s="156" t="s">
        <v>292</v>
      </c>
      <c r="B43" s="150" t="s">
        <v>269</v>
      </c>
      <c r="C43" s="157">
        <v>999535</v>
      </c>
      <c r="D43" s="158">
        <v>18125</v>
      </c>
      <c r="E43" s="158">
        <v>7776</v>
      </c>
      <c r="F43" s="158">
        <v>237</v>
      </c>
      <c r="G43" s="158">
        <v>1078</v>
      </c>
      <c r="H43" s="158">
        <v>9766</v>
      </c>
      <c r="I43" s="158">
        <v>955</v>
      </c>
      <c r="J43" s="151">
        <f t="shared" si="3"/>
        <v>10349</v>
      </c>
      <c r="K43" s="152">
        <v>-1550</v>
      </c>
      <c r="L43" s="153">
        <f t="shared" si="4"/>
        <v>18.133432045901344</v>
      </c>
      <c r="M43" s="153">
        <f t="shared" si="4"/>
        <v>7.779617522147799</v>
      </c>
      <c r="N43" s="153">
        <f t="shared" si="5"/>
        <v>13.075862068965517</v>
      </c>
      <c r="O43" s="153">
        <f t="shared" si="6"/>
        <v>56.13706191740874</v>
      </c>
      <c r="P43" s="153">
        <f t="shared" si="7"/>
        <v>9.770543302635726</v>
      </c>
      <c r="Q43" s="154">
        <f t="shared" si="7"/>
        <v>0.9554442815909397</v>
      </c>
      <c r="R43" s="153">
        <f t="shared" si="7"/>
        <v>10.353814523753545</v>
      </c>
      <c r="S43" s="155">
        <f t="shared" si="2"/>
        <v>-1.5507210853046667</v>
      </c>
    </row>
    <row r="44" spans="1:19" ht="18.75" customHeight="1">
      <c r="A44" s="158"/>
      <c r="B44" s="150"/>
      <c r="C44" s="157"/>
      <c r="D44" s="158"/>
      <c r="E44" s="158"/>
      <c r="F44" s="158"/>
      <c r="G44" s="158"/>
      <c r="H44" s="158"/>
      <c r="I44" s="158"/>
      <c r="J44" s="158"/>
      <c r="K44" s="160"/>
      <c r="L44" s="158"/>
      <c r="M44" s="158"/>
      <c r="N44" s="158"/>
      <c r="O44" s="158"/>
      <c r="P44" s="158"/>
      <c r="Q44" s="158"/>
      <c r="R44" s="158"/>
      <c r="S44" s="158"/>
    </row>
    <row r="45" spans="1:19" ht="18.75" customHeight="1">
      <c r="A45" s="156" t="s">
        <v>293</v>
      </c>
      <c r="B45" s="29"/>
      <c r="C45" s="157">
        <v>1009348</v>
      </c>
      <c r="D45" s="158">
        <v>19067</v>
      </c>
      <c r="E45" s="158">
        <v>7544</v>
      </c>
      <c r="F45" s="158">
        <v>234</v>
      </c>
      <c r="G45" s="158">
        <v>1077</v>
      </c>
      <c r="H45" s="158">
        <v>10154</v>
      </c>
      <c r="I45" s="158">
        <v>1043</v>
      </c>
      <c r="J45" s="151">
        <f t="shared" si="3"/>
        <v>11523</v>
      </c>
      <c r="K45" s="152">
        <v>-2115</v>
      </c>
      <c r="L45" s="153">
        <f t="shared" si="4"/>
        <v>18.890412424654333</v>
      </c>
      <c r="M45" s="153">
        <f t="shared" si="4"/>
        <v>7.474131815786032</v>
      </c>
      <c r="N45" s="153">
        <f t="shared" si="5"/>
        <v>12.27251271830912</v>
      </c>
      <c r="O45" s="153">
        <f t="shared" si="6"/>
        <v>53.46505162827641</v>
      </c>
      <c r="P45" s="153">
        <f t="shared" si="7"/>
        <v>10.059959498607022</v>
      </c>
      <c r="Q45" s="154">
        <f t="shared" si="7"/>
        <v>1.0333403345526022</v>
      </c>
      <c r="R45" s="153">
        <f t="shared" si="7"/>
        <v>11.416280608868298</v>
      </c>
      <c r="S45" s="155">
        <f t="shared" si="2"/>
        <v>-2.0954120878032154</v>
      </c>
    </row>
    <row r="46" spans="1:19" ht="18.75" customHeight="1">
      <c r="A46" s="156" t="s">
        <v>294</v>
      </c>
      <c r="B46" s="150"/>
      <c r="C46" s="157">
        <v>1021450</v>
      </c>
      <c r="D46" s="158">
        <v>19840</v>
      </c>
      <c r="E46" s="158">
        <v>7645</v>
      </c>
      <c r="F46" s="158">
        <v>236</v>
      </c>
      <c r="G46" s="158">
        <v>1048</v>
      </c>
      <c r="H46" s="158">
        <v>10020</v>
      </c>
      <c r="I46" s="158">
        <v>1087</v>
      </c>
      <c r="J46" s="151">
        <f t="shared" si="3"/>
        <v>12195</v>
      </c>
      <c r="K46" s="152">
        <v>-998</v>
      </c>
      <c r="L46" s="153">
        <f t="shared" si="4"/>
        <v>19.423368740515933</v>
      </c>
      <c r="M46" s="153">
        <f t="shared" si="4"/>
        <v>7.4844583680062655</v>
      </c>
      <c r="N46" s="153">
        <f t="shared" si="5"/>
        <v>11.89516129032258</v>
      </c>
      <c r="O46" s="153">
        <f t="shared" si="6"/>
        <v>50.17234775947912</v>
      </c>
      <c r="P46" s="153">
        <f t="shared" si="7"/>
        <v>9.809584414312987</v>
      </c>
      <c r="Q46" s="154">
        <f t="shared" si="7"/>
        <v>1.0641734788780655</v>
      </c>
      <c r="R46" s="153">
        <f t="shared" si="7"/>
        <v>11.938910372509667</v>
      </c>
      <c r="S46" s="155">
        <f t="shared" si="2"/>
        <v>-0.9770424396690979</v>
      </c>
    </row>
    <row r="47" spans="1:19" ht="18.75" customHeight="1">
      <c r="A47" s="156" t="s">
        <v>295</v>
      </c>
      <c r="B47" s="150"/>
      <c r="C47" s="157">
        <v>1036942</v>
      </c>
      <c r="D47" s="158">
        <v>20312</v>
      </c>
      <c r="E47" s="158">
        <v>7885</v>
      </c>
      <c r="F47" s="158">
        <v>226</v>
      </c>
      <c r="G47" s="158">
        <v>981</v>
      </c>
      <c r="H47" s="158">
        <v>9743</v>
      </c>
      <c r="I47" s="158">
        <v>1030</v>
      </c>
      <c r="J47" s="151">
        <f t="shared" si="3"/>
        <v>12427</v>
      </c>
      <c r="K47" s="152">
        <v>1477</v>
      </c>
      <c r="L47" s="153">
        <f t="shared" si="4"/>
        <v>19.588366562449973</v>
      </c>
      <c r="M47" s="153">
        <f t="shared" si="4"/>
        <v>7.604089717650553</v>
      </c>
      <c r="N47" s="153">
        <f t="shared" si="5"/>
        <v>11.126427727451752</v>
      </c>
      <c r="O47" s="153">
        <f t="shared" si="6"/>
        <v>46.07147888977598</v>
      </c>
      <c r="P47" s="153">
        <f t="shared" si="7"/>
        <v>9.395896781112155</v>
      </c>
      <c r="Q47" s="154">
        <f t="shared" si="7"/>
        <v>0.9933053150513722</v>
      </c>
      <c r="R47" s="153">
        <f t="shared" si="7"/>
        <v>11.98427684479942</v>
      </c>
      <c r="S47" s="155">
        <f t="shared" si="2"/>
        <v>1.424380534301822</v>
      </c>
    </row>
    <row r="48" spans="1:19" ht="18.75" customHeight="1">
      <c r="A48" s="156" t="s">
        <v>296</v>
      </c>
      <c r="B48" s="150"/>
      <c r="C48" s="157">
        <v>1052801</v>
      </c>
      <c r="D48" s="158">
        <v>19723</v>
      </c>
      <c r="E48" s="158">
        <v>7857</v>
      </c>
      <c r="F48" s="158">
        <v>228</v>
      </c>
      <c r="G48" s="158">
        <v>993</v>
      </c>
      <c r="H48" s="158">
        <v>9023</v>
      </c>
      <c r="I48" s="158">
        <v>1053</v>
      </c>
      <c r="J48" s="151">
        <f t="shared" si="3"/>
        <v>11866</v>
      </c>
      <c r="K48" s="152">
        <v>1956</v>
      </c>
      <c r="L48" s="153">
        <f t="shared" si="4"/>
        <v>18.733834789290665</v>
      </c>
      <c r="M48" s="153">
        <f t="shared" si="4"/>
        <v>7.462948838384462</v>
      </c>
      <c r="N48" s="153">
        <f t="shared" si="5"/>
        <v>11.560107488718755</v>
      </c>
      <c r="O48" s="153">
        <f t="shared" si="6"/>
        <v>47.933964085730835</v>
      </c>
      <c r="P48" s="153">
        <f t="shared" si="7"/>
        <v>8.570470582759706</v>
      </c>
      <c r="Q48" s="154">
        <f t="shared" si="7"/>
        <v>1.000189019577299</v>
      </c>
      <c r="R48" s="153">
        <f t="shared" si="7"/>
        <v>11.270885950906202</v>
      </c>
      <c r="S48" s="155">
        <f t="shared" si="2"/>
        <v>1.8579009708387435</v>
      </c>
    </row>
    <row r="49" spans="1:19" ht="18.75" customHeight="1">
      <c r="A49" s="156" t="s">
        <v>297</v>
      </c>
      <c r="B49" s="150" t="s">
        <v>269</v>
      </c>
      <c r="C49" s="157">
        <v>1066895</v>
      </c>
      <c r="D49" s="158">
        <v>18817</v>
      </c>
      <c r="E49" s="158">
        <v>7706</v>
      </c>
      <c r="F49" s="158">
        <v>186</v>
      </c>
      <c r="G49" s="158">
        <v>901</v>
      </c>
      <c r="H49" s="158">
        <v>8427</v>
      </c>
      <c r="I49" s="158">
        <v>1120</v>
      </c>
      <c r="J49" s="151">
        <f t="shared" si="3"/>
        <v>11111</v>
      </c>
      <c r="K49" s="152">
        <v>617</v>
      </c>
      <c r="L49" s="153">
        <f t="shared" si="4"/>
        <v>17.63716204499974</v>
      </c>
      <c r="M49" s="153">
        <f t="shared" si="4"/>
        <v>7.222828863196472</v>
      </c>
      <c r="N49" s="153">
        <f t="shared" si="5"/>
        <v>9.884678747940692</v>
      </c>
      <c r="O49" s="153">
        <f t="shared" si="6"/>
        <v>45.694289481691854</v>
      </c>
      <c r="P49" s="153">
        <f t="shared" si="7"/>
        <v>7.898621701292067</v>
      </c>
      <c r="Q49" s="154">
        <f t="shared" si="7"/>
        <v>1.0497752824785944</v>
      </c>
      <c r="R49" s="153">
        <f t="shared" si="7"/>
        <v>10.41433318180327</v>
      </c>
      <c r="S49" s="155">
        <f t="shared" si="2"/>
        <v>0.5783137047225828</v>
      </c>
    </row>
    <row r="50" spans="1:19" ht="18.75" customHeight="1">
      <c r="A50" s="158"/>
      <c r="B50" s="150"/>
      <c r="C50" s="157"/>
      <c r="D50" s="158"/>
      <c r="E50" s="158"/>
      <c r="F50" s="158"/>
      <c r="G50" s="158"/>
      <c r="H50" s="158"/>
      <c r="I50" s="158"/>
      <c r="J50" s="158"/>
      <c r="K50" s="160"/>
      <c r="L50" s="158"/>
      <c r="M50" s="158"/>
      <c r="N50" s="158"/>
      <c r="O50" s="158"/>
      <c r="P50" s="158"/>
      <c r="Q50" s="158"/>
      <c r="R50" s="158"/>
      <c r="S50" s="158"/>
    </row>
    <row r="51" spans="1:19" ht="18.75" customHeight="1">
      <c r="A51" s="156" t="s">
        <v>298</v>
      </c>
      <c r="B51" s="29"/>
      <c r="C51" s="157">
        <v>1078685</v>
      </c>
      <c r="D51" s="158">
        <v>18062</v>
      </c>
      <c r="E51" s="158">
        <v>7539</v>
      </c>
      <c r="F51" s="158">
        <v>166</v>
      </c>
      <c r="G51" s="158">
        <v>842</v>
      </c>
      <c r="H51" s="158">
        <v>7784</v>
      </c>
      <c r="I51" s="158">
        <v>1167</v>
      </c>
      <c r="J51" s="151">
        <f t="shared" si="3"/>
        <v>10523</v>
      </c>
      <c r="K51" s="152">
        <v>1171</v>
      </c>
      <c r="L51" s="153">
        <f t="shared" si="4"/>
        <v>16.744462006980722</v>
      </c>
      <c r="M51" s="153">
        <f t="shared" si="4"/>
        <v>6.989065389803326</v>
      </c>
      <c r="N51" s="153">
        <f t="shared" si="5"/>
        <v>9.19056582881187</v>
      </c>
      <c r="O51" s="153">
        <f t="shared" si="6"/>
        <v>44.54083791790097</v>
      </c>
      <c r="P51" s="153">
        <f t="shared" si="7"/>
        <v>7.2161937915146686</v>
      </c>
      <c r="Q51" s="154">
        <f t="shared" si="7"/>
        <v>1.0818728359066827</v>
      </c>
      <c r="R51" s="153">
        <f t="shared" si="7"/>
        <v>9.755396617177396</v>
      </c>
      <c r="S51" s="155">
        <f t="shared" si="2"/>
        <v>1.0855810547101332</v>
      </c>
    </row>
    <row r="52" spans="1:19" ht="18.75" customHeight="1">
      <c r="A52" s="156" t="s">
        <v>299</v>
      </c>
      <c r="B52" s="150"/>
      <c r="C52" s="157">
        <v>1088566</v>
      </c>
      <c r="D52" s="158">
        <v>17009</v>
      </c>
      <c r="E52" s="158">
        <v>7506</v>
      </c>
      <c r="F52" s="158">
        <v>160</v>
      </c>
      <c r="G52" s="158">
        <v>901</v>
      </c>
      <c r="H52" s="158">
        <v>7335</v>
      </c>
      <c r="I52" s="158">
        <v>1163</v>
      </c>
      <c r="J52" s="151">
        <f t="shared" si="3"/>
        <v>9503</v>
      </c>
      <c r="K52" s="152">
        <v>-203</v>
      </c>
      <c r="L52" s="153">
        <f t="shared" si="4"/>
        <v>15.625143537461211</v>
      </c>
      <c r="M52" s="153">
        <f t="shared" si="4"/>
        <v>6.895309976611432</v>
      </c>
      <c r="N52" s="153">
        <f t="shared" si="5"/>
        <v>9.40678464342407</v>
      </c>
      <c r="O52" s="153">
        <f t="shared" si="6"/>
        <v>50.3070910106086</v>
      </c>
      <c r="P52" s="153">
        <f t="shared" si="7"/>
        <v>6.738222579062731</v>
      </c>
      <c r="Q52" s="154">
        <f t="shared" si="7"/>
        <v>1.0683780312815208</v>
      </c>
      <c r="R52" s="153">
        <f t="shared" si="7"/>
        <v>8.729833560849778</v>
      </c>
      <c r="S52" s="155">
        <f t="shared" si="2"/>
        <v>-0.1864838696045991</v>
      </c>
    </row>
    <row r="53" spans="1:19" ht="18.75" customHeight="1">
      <c r="A53" s="156" t="s">
        <v>300</v>
      </c>
      <c r="B53" s="150"/>
      <c r="C53" s="157">
        <v>1097284</v>
      </c>
      <c r="D53" s="158">
        <v>16462</v>
      </c>
      <c r="E53" s="158">
        <v>7466</v>
      </c>
      <c r="F53" s="158">
        <v>123</v>
      </c>
      <c r="G53" s="158">
        <v>786</v>
      </c>
      <c r="H53" s="158">
        <v>7180</v>
      </c>
      <c r="I53" s="158">
        <v>1151</v>
      </c>
      <c r="J53" s="151">
        <f t="shared" si="3"/>
        <v>8996</v>
      </c>
      <c r="K53" s="152">
        <v>42</v>
      </c>
      <c r="L53" s="153">
        <f t="shared" si="4"/>
        <v>15.002497074595091</v>
      </c>
      <c r="M53" s="153">
        <f t="shared" si="4"/>
        <v>6.80407260107684</v>
      </c>
      <c r="N53" s="153">
        <f t="shared" si="5"/>
        <v>7.47175312841696</v>
      </c>
      <c r="O53" s="153">
        <f t="shared" si="6"/>
        <v>45.570500927643785</v>
      </c>
      <c r="P53" s="153">
        <f t="shared" si="7"/>
        <v>6.5434290484505375</v>
      </c>
      <c r="Q53" s="154">
        <f t="shared" si="7"/>
        <v>1.0489535981569038</v>
      </c>
      <c r="R53" s="153">
        <f t="shared" si="7"/>
        <v>8.19842447351825</v>
      </c>
      <c r="S53" s="155">
        <f t="shared" si="2"/>
        <v>0.03827632591015635</v>
      </c>
    </row>
    <row r="54" spans="1:19" ht="18.75" customHeight="1">
      <c r="A54" s="156" t="s">
        <v>301</v>
      </c>
      <c r="B54" s="150"/>
      <c r="C54" s="157">
        <v>1107627</v>
      </c>
      <c r="D54" s="158">
        <v>15863</v>
      </c>
      <c r="E54" s="158">
        <v>7361</v>
      </c>
      <c r="F54" s="158">
        <v>137</v>
      </c>
      <c r="G54" s="158">
        <v>737</v>
      </c>
      <c r="H54" s="158">
        <v>7046</v>
      </c>
      <c r="I54" s="158">
        <v>1275</v>
      </c>
      <c r="J54" s="151">
        <f t="shared" si="3"/>
        <v>8502</v>
      </c>
      <c r="K54" s="152">
        <v>503</v>
      </c>
      <c r="L54" s="153">
        <f t="shared" si="4"/>
        <v>14.321608267042967</v>
      </c>
      <c r="M54" s="153">
        <f t="shared" si="4"/>
        <v>6.64573904392002</v>
      </c>
      <c r="N54" s="153">
        <f t="shared" si="5"/>
        <v>8.636449599697409</v>
      </c>
      <c r="O54" s="153">
        <f t="shared" si="6"/>
        <v>44.397590361445786</v>
      </c>
      <c r="P54" s="153">
        <f t="shared" si="7"/>
        <v>6.361347276655408</v>
      </c>
      <c r="Q54" s="154">
        <f t="shared" si="7"/>
        <v>1.1511095341662851</v>
      </c>
      <c r="R54" s="153">
        <f t="shared" si="7"/>
        <v>7.675869223122946</v>
      </c>
      <c r="S54" s="155">
        <f t="shared" si="2"/>
        <v>0.4541239966161894</v>
      </c>
    </row>
    <row r="55" spans="1:19" ht="18.75" customHeight="1">
      <c r="A55" s="156" t="s">
        <v>302</v>
      </c>
      <c r="B55" s="150" t="s">
        <v>269</v>
      </c>
      <c r="C55" s="157">
        <v>1116217</v>
      </c>
      <c r="D55" s="158">
        <v>15138</v>
      </c>
      <c r="E55" s="158">
        <v>7681</v>
      </c>
      <c r="F55" s="158">
        <v>125</v>
      </c>
      <c r="G55" s="158">
        <v>702</v>
      </c>
      <c r="H55" s="158">
        <v>6932</v>
      </c>
      <c r="I55" s="158">
        <v>1267</v>
      </c>
      <c r="J55" s="151">
        <f t="shared" si="3"/>
        <v>7457</v>
      </c>
      <c r="K55" s="152">
        <v>550</v>
      </c>
      <c r="L55" s="153">
        <f t="shared" si="4"/>
        <v>13.561879096985622</v>
      </c>
      <c r="M55" s="153">
        <f t="shared" si="4"/>
        <v>6.8812784610877635</v>
      </c>
      <c r="N55" s="153">
        <f t="shared" si="5"/>
        <v>8.257365570088519</v>
      </c>
      <c r="O55" s="153">
        <f t="shared" si="6"/>
        <v>44.31818181818182</v>
      </c>
      <c r="P55" s="153">
        <f t="shared" si="7"/>
        <v>6.210261983109019</v>
      </c>
      <c r="Q55" s="154">
        <f t="shared" si="7"/>
        <v>1.1350839487303992</v>
      </c>
      <c r="R55" s="153">
        <f t="shared" si="7"/>
        <v>6.680600635897859</v>
      </c>
      <c r="S55" s="155">
        <f t="shared" si="2"/>
        <v>0.4927357314930699</v>
      </c>
    </row>
    <row r="56" spans="1:19" ht="18.75" customHeight="1">
      <c r="A56" s="158"/>
      <c r="B56" s="150"/>
      <c r="C56" s="157"/>
      <c r="D56" s="158"/>
      <c r="E56" s="158"/>
      <c r="F56" s="158"/>
      <c r="G56" s="158"/>
      <c r="H56" s="158"/>
      <c r="I56" s="158"/>
      <c r="J56" s="158"/>
      <c r="K56" s="160"/>
      <c r="L56" s="158"/>
      <c r="M56" s="158"/>
      <c r="N56" s="158"/>
      <c r="O56" s="158"/>
      <c r="P56" s="158"/>
      <c r="Q56" s="158"/>
      <c r="R56" s="158"/>
      <c r="S56" s="158"/>
    </row>
    <row r="57" spans="1:19" ht="18.75" customHeight="1">
      <c r="A57" s="156" t="s">
        <v>303</v>
      </c>
      <c r="B57" s="29"/>
      <c r="C57" s="157">
        <v>1122579</v>
      </c>
      <c r="D57" s="158">
        <v>14320</v>
      </c>
      <c r="E57" s="158">
        <v>7676</v>
      </c>
      <c r="F57" s="158">
        <v>103</v>
      </c>
      <c r="G57" s="158">
        <v>696</v>
      </c>
      <c r="H57" s="158">
        <v>6973</v>
      </c>
      <c r="I57" s="158">
        <v>1318</v>
      </c>
      <c r="J57" s="151">
        <f t="shared" si="3"/>
        <v>6644</v>
      </c>
      <c r="K57" s="152">
        <v>-269</v>
      </c>
      <c r="L57" s="153">
        <f t="shared" si="4"/>
        <v>12.756340533717449</v>
      </c>
      <c r="M57" s="153">
        <f t="shared" si="4"/>
        <v>6.837826112906085</v>
      </c>
      <c r="N57" s="153">
        <f t="shared" si="5"/>
        <v>7.192737430167598</v>
      </c>
      <c r="O57" s="153">
        <f t="shared" si="6"/>
        <v>46.350559403303144</v>
      </c>
      <c r="P57" s="153">
        <f t="shared" si="7"/>
        <v>6.2115895629617155</v>
      </c>
      <c r="Q57" s="154">
        <f t="shared" si="7"/>
        <v>1.1740821804077932</v>
      </c>
      <c r="R57" s="153">
        <f t="shared" si="7"/>
        <v>5.918514420811364</v>
      </c>
      <c r="S57" s="155">
        <f t="shared" si="2"/>
        <v>-0.23962678795879844</v>
      </c>
    </row>
    <row r="58" spans="1:19" ht="18.75" customHeight="1">
      <c r="A58" s="156" t="s">
        <v>304</v>
      </c>
      <c r="B58" s="150"/>
      <c r="C58" s="157">
        <v>1129065</v>
      </c>
      <c r="D58" s="158">
        <v>14418</v>
      </c>
      <c r="E58" s="158">
        <v>7224</v>
      </c>
      <c r="F58" s="158">
        <v>86</v>
      </c>
      <c r="G58" s="158">
        <v>685</v>
      </c>
      <c r="H58" s="158">
        <v>7149</v>
      </c>
      <c r="I58" s="158">
        <v>1358</v>
      </c>
      <c r="J58" s="151">
        <f t="shared" si="3"/>
        <v>7194</v>
      </c>
      <c r="K58" s="152">
        <v>144</v>
      </c>
      <c r="L58" s="153">
        <f t="shared" si="4"/>
        <v>12.769858245539451</v>
      </c>
      <c r="M58" s="153">
        <f t="shared" si="4"/>
        <v>6.398214451780898</v>
      </c>
      <c r="N58" s="153">
        <f t="shared" si="5"/>
        <v>5.9647662643917325</v>
      </c>
      <c r="O58" s="153">
        <f t="shared" si="6"/>
        <v>45.3552274382573</v>
      </c>
      <c r="P58" s="153">
        <f t="shared" si="7"/>
        <v>6.331787806725034</v>
      </c>
      <c r="Q58" s="154">
        <f t="shared" si="7"/>
        <v>1.2027651198115255</v>
      </c>
      <c r="R58" s="153">
        <f t="shared" si="7"/>
        <v>6.371643793758553</v>
      </c>
      <c r="S58" s="155">
        <f t="shared" si="2"/>
        <v>0.12753915850726044</v>
      </c>
    </row>
    <row r="59" spans="1:19" ht="18.75" customHeight="1">
      <c r="A59" s="156" t="s">
        <v>305</v>
      </c>
      <c r="B59" s="150"/>
      <c r="C59" s="157">
        <v>1134996</v>
      </c>
      <c r="D59" s="158">
        <v>14212</v>
      </c>
      <c r="E59" s="158">
        <v>7538</v>
      </c>
      <c r="F59" s="158">
        <v>82</v>
      </c>
      <c r="G59" s="158">
        <v>624</v>
      </c>
      <c r="H59" s="158">
        <v>6678</v>
      </c>
      <c r="I59" s="158">
        <v>1392</v>
      </c>
      <c r="J59" s="151">
        <f t="shared" si="3"/>
        <v>6674</v>
      </c>
      <c r="K59" s="152">
        <v>-1008</v>
      </c>
      <c r="L59" s="153">
        <f t="shared" si="4"/>
        <v>12.521630032176326</v>
      </c>
      <c r="M59" s="153">
        <f t="shared" si="4"/>
        <v>6.641433097561578</v>
      </c>
      <c r="N59" s="153">
        <f t="shared" si="5"/>
        <v>5.769772023641993</v>
      </c>
      <c r="O59" s="153">
        <f t="shared" si="6"/>
        <v>42.05985440819628</v>
      </c>
      <c r="P59" s="153">
        <f t="shared" si="7"/>
        <v>5.883721176109872</v>
      </c>
      <c r="Q59" s="154">
        <f t="shared" si="7"/>
        <v>1.2264360403032257</v>
      </c>
      <c r="R59" s="153">
        <f t="shared" si="7"/>
        <v>5.880196934614747</v>
      </c>
      <c r="S59" s="155">
        <f t="shared" si="2"/>
        <v>-0.8881088567713014</v>
      </c>
    </row>
    <row r="60" spans="1:19" ht="18.75" customHeight="1">
      <c r="A60" s="156" t="s">
        <v>306</v>
      </c>
      <c r="B60" s="150"/>
      <c r="C60" s="157">
        <v>1139583</v>
      </c>
      <c r="D60" s="158">
        <v>13965</v>
      </c>
      <c r="E60" s="158">
        <v>7597</v>
      </c>
      <c r="F60" s="158">
        <v>94</v>
      </c>
      <c r="G60" s="158">
        <v>659</v>
      </c>
      <c r="H60" s="158">
        <v>6571</v>
      </c>
      <c r="I60" s="158">
        <v>1371</v>
      </c>
      <c r="J60" s="151">
        <f t="shared" si="3"/>
        <v>6368</v>
      </c>
      <c r="K60" s="152">
        <v>-1673</v>
      </c>
      <c r="L60" s="153">
        <f t="shared" si="4"/>
        <v>12.25448256072616</v>
      </c>
      <c r="M60" s="153">
        <f t="shared" si="4"/>
        <v>6.666473613593745</v>
      </c>
      <c r="N60" s="153">
        <f t="shared" si="5"/>
        <v>6.731113498030791</v>
      </c>
      <c r="O60" s="153">
        <f t="shared" si="6"/>
        <v>45.0629102844639</v>
      </c>
      <c r="P60" s="153">
        <f t="shared" si="7"/>
        <v>5.766144282601618</v>
      </c>
      <c r="Q60" s="154">
        <f t="shared" si="7"/>
        <v>1.2030716498929872</v>
      </c>
      <c r="R60" s="153">
        <f t="shared" si="7"/>
        <v>5.588008947132416</v>
      </c>
      <c r="S60" s="155">
        <f t="shared" si="2"/>
        <v>-1.4680808681772193</v>
      </c>
    </row>
    <row r="61" spans="1:19" ht="18.75" customHeight="1">
      <c r="A61" s="156" t="s">
        <v>307</v>
      </c>
      <c r="B61" s="150" t="s">
        <v>269</v>
      </c>
      <c r="C61" s="157">
        <v>1149057</v>
      </c>
      <c r="D61" s="158">
        <v>13256</v>
      </c>
      <c r="E61" s="158">
        <v>7657</v>
      </c>
      <c r="F61" s="158">
        <v>66</v>
      </c>
      <c r="G61" s="158">
        <v>557</v>
      </c>
      <c r="H61" s="158">
        <v>6552</v>
      </c>
      <c r="I61" s="158">
        <v>1374</v>
      </c>
      <c r="J61" s="151">
        <f t="shared" si="3"/>
        <v>5599</v>
      </c>
      <c r="K61" s="152">
        <v>-1416</v>
      </c>
      <c r="L61" s="153">
        <f t="shared" si="4"/>
        <v>11.536416383173332</v>
      </c>
      <c r="M61" s="153">
        <f t="shared" si="4"/>
        <v>6.663725124167034</v>
      </c>
      <c r="N61" s="153">
        <f t="shared" si="5"/>
        <v>4.978877489438744</v>
      </c>
      <c r="O61" s="153">
        <f t="shared" si="6"/>
        <v>40.324332150872365</v>
      </c>
      <c r="P61" s="153">
        <f t="shared" si="7"/>
        <v>5.702066999287242</v>
      </c>
      <c r="Q61" s="154">
        <f t="shared" si="7"/>
        <v>1.1957631344659143</v>
      </c>
      <c r="R61" s="153">
        <f t="shared" si="7"/>
        <v>4.872691259006298</v>
      </c>
      <c r="S61" s="155">
        <f t="shared" si="2"/>
        <v>-1.2323148459998068</v>
      </c>
    </row>
    <row r="62" spans="1:19" ht="18.75" customHeight="1">
      <c r="A62" s="158"/>
      <c r="B62" s="150"/>
      <c r="C62" s="157"/>
      <c r="D62" s="158"/>
      <c r="E62" s="158"/>
      <c r="F62" s="158"/>
      <c r="G62" s="158"/>
      <c r="H62" s="158"/>
      <c r="I62" s="158"/>
      <c r="J62" s="158"/>
      <c r="K62" s="160"/>
      <c r="L62" s="158"/>
      <c r="M62" s="158"/>
      <c r="N62" s="158"/>
      <c r="O62" s="158"/>
      <c r="P62" s="158"/>
      <c r="Q62" s="158"/>
      <c r="R62" s="158"/>
      <c r="S62" s="158"/>
    </row>
    <row r="63" spans="1:19" ht="18.75" customHeight="1">
      <c r="A63" s="156" t="s">
        <v>308</v>
      </c>
      <c r="B63" s="29"/>
      <c r="C63" s="157">
        <v>1151593</v>
      </c>
      <c r="D63" s="158">
        <v>13031</v>
      </c>
      <c r="E63" s="158">
        <v>7712</v>
      </c>
      <c r="F63" s="158">
        <v>61</v>
      </c>
      <c r="G63" s="158">
        <v>541</v>
      </c>
      <c r="H63" s="158">
        <v>6441</v>
      </c>
      <c r="I63" s="158">
        <v>1358</v>
      </c>
      <c r="J63" s="151">
        <f t="shared" si="3"/>
        <v>5319</v>
      </c>
      <c r="K63" s="152">
        <v>-2320</v>
      </c>
      <c r="L63" s="153">
        <f t="shared" si="4"/>
        <v>11.315629740715687</v>
      </c>
      <c r="M63" s="153">
        <f t="shared" si="4"/>
        <v>6.696810418264092</v>
      </c>
      <c r="N63" s="153">
        <f t="shared" si="5"/>
        <v>4.68114496201366</v>
      </c>
      <c r="O63" s="153">
        <f t="shared" si="6"/>
        <v>39.86147951665193</v>
      </c>
      <c r="P63" s="153">
        <f t="shared" si="7"/>
        <v>5.593121875523731</v>
      </c>
      <c r="Q63" s="154">
        <f t="shared" si="7"/>
        <v>1.1792360669090556</v>
      </c>
      <c r="R63" s="153">
        <f t="shared" si="7"/>
        <v>4.618819322451595</v>
      </c>
      <c r="S63" s="155">
        <f t="shared" si="2"/>
        <v>-2.014600644498534</v>
      </c>
    </row>
    <row r="64" spans="1:19" ht="18.75" customHeight="1">
      <c r="A64" s="156" t="s">
        <v>309</v>
      </c>
      <c r="B64" s="150"/>
      <c r="C64" s="157">
        <v>1153553</v>
      </c>
      <c r="D64" s="158">
        <v>12318</v>
      </c>
      <c r="E64" s="158">
        <v>7652</v>
      </c>
      <c r="F64" s="158">
        <v>45</v>
      </c>
      <c r="G64" s="158">
        <v>604</v>
      </c>
      <c r="H64" s="158">
        <v>6117</v>
      </c>
      <c r="I64" s="158">
        <v>1361</v>
      </c>
      <c r="J64" s="151">
        <f t="shared" si="3"/>
        <v>4666</v>
      </c>
      <c r="K64" s="152">
        <v>-2617</v>
      </c>
      <c r="L64" s="153">
        <f t="shared" si="4"/>
        <v>10.678313003390395</v>
      </c>
      <c r="M64" s="153">
        <f t="shared" si="4"/>
        <v>6.6334186639018755</v>
      </c>
      <c r="N64" s="153">
        <f t="shared" si="5"/>
        <v>3.653190452995616</v>
      </c>
      <c r="O64" s="153">
        <f t="shared" si="6"/>
        <v>46.741990403962234</v>
      </c>
      <c r="P64" s="153">
        <f t="shared" si="7"/>
        <v>5.302747251318318</v>
      </c>
      <c r="Q64" s="154">
        <f t="shared" si="7"/>
        <v>1.1798330895936293</v>
      </c>
      <c r="R64" s="153">
        <f t="shared" si="7"/>
        <v>4.044894339488519</v>
      </c>
      <c r="S64" s="155">
        <f t="shared" si="2"/>
        <v>-2.268643053245061</v>
      </c>
    </row>
    <row r="65" spans="1:19" ht="18.75" customHeight="1">
      <c r="A65" s="156" t="s">
        <v>310</v>
      </c>
      <c r="B65" s="150"/>
      <c r="C65" s="157">
        <v>1156012</v>
      </c>
      <c r="D65" s="158">
        <v>12317</v>
      </c>
      <c r="E65" s="158">
        <v>8261</v>
      </c>
      <c r="F65" s="158">
        <v>62</v>
      </c>
      <c r="G65" s="158">
        <v>461</v>
      </c>
      <c r="H65" s="158">
        <v>6092</v>
      </c>
      <c r="I65" s="158">
        <v>1285</v>
      </c>
      <c r="J65" s="151">
        <f t="shared" si="3"/>
        <v>4056</v>
      </c>
      <c r="K65" s="152">
        <v>-1427</v>
      </c>
      <c r="L65" s="153">
        <f t="shared" si="4"/>
        <v>10.654733687885592</v>
      </c>
      <c r="M65" s="153">
        <f t="shared" si="4"/>
        <v>7.146119590454078</v>
      </c>
      <c r="N65" s="153">
        <f t="shared" si="5"/>
        <v>5.033693269464967</v>
      </c>
      <c r="O65" s="153">
        <f t="shared" si="6"/>
        <v>36.077633432462044</v>
      </c>
      <c r="P65" s="153">
        <f t="shared" si="7"/>
        <v>5.269841489534711</v>
      </c>
      <c r="Q65" s="154">
        <f t="shared" si="7"/>
        <v>1.1115801566073709</v>
      </c>
      <c r="R65" s="153">
        <f t="shared" si="7"/>
        <v>3.5086140974315145</v>
      </c>
      <c r="S65" s="155">
        <f t="shared" si="2"/>
        <v>-1.234416251734411</v>
      </c>
    </row>
    <row r="66" spans="1:19" ht="18.75" customHeight="1">
      <c r="A66" s="161" t="s">
        <v>311</v>
      </c>
      <c r="B66" s="150"/>
      <c r="C66" s="157">
        <v>1156669</v>
      </c>
      <c r="D66" s="158">
        <v>11684</v>
      </c>
      <c r="E66" s="158">
        <v>8091</v>
      </c>
      <c r="F66" s="158">
        <v>34</v>
      </c>
      <c r="G66" s="158">
        <v>456</v>
      </c>
      <c r="H66" s="158">
        <v>6035</v>
      </c>
      <c r="I66" s="158">
        <v>1275</v>
      </c>
      <c r="J66" s="151">
        <f t="shared" si="3"/>
        <v>3593</v>
      </c>
      <c r="K66" s="152">
        <v>-2731</v>
      </c>
      <c r="L66" s="153">
        <f t="shared" si="4"/>
        <v>10.10142054468478</v>
      </c>
      <c r="M66" s="153">
        <f t="shared" si="4"/>
        <v>6.995086753427299</v>
      </c>
      <c r="N66" s="153">
        <f t="shared" si="5"/>
        <v>2.909962341663814</v>
      </c>
      <c r="O66" s="153">
        <f t="shared" si="6"/>
        <v>37.56177924217463</v>
      </c>
      <c r="P66" s="153">
        <f t="shared" si="7"/>
        <v>5.217568725365684</v>
      </c>
      <c r="Q66" s="154">
        <f t="shared" si="7"/>
        <v>1.1023032518378204</v>
      </c>
      <c r="R66" s="153">
        <f t="shared" si="7"/>
        <v>3.1063337912574815</v>
      </c>
      <c r="S66" s="155">
        <f t="shared" si="2"/>
        <v>-2.361090337858108</v>
      </c>
    </row>
    <row r="67" spans="1:19" ht="18.75" customHeight="1">
      <c r="A67" s="156" t="s">
        <v>312</v>
      </c>
      <c r="B67" s="150" t="s">
        <v>269</v>
      </c>
      <c r="C67" s="157">
        <v>1160066</v>
      </c>
      <c r="D67" s="158">
        <v>11535</v>
      </c>
      <c r="E67" s="158">
        <v>8231</v>
      </c>
      <c r="F67" s="158">
        <v>52</v>
      </c>
      <c r="G67" s="158">
        <v>507</v>
      </c>
      <c r="H67" s="158">
        <v>6052</v>
      </c>
      <c r="I67" s="158">
        <v>1208</v>
      </c>
      <c r="J67" s="151">
        <f t="shared" si="3"/>
        <v>3304</v>
      </c>
      <c r="K67" s="152">
        <v>-1340</v>
      </c>
      <c r="L67" s="153">
        <f t="shared" si="4"/>
        <v>9.943399772081934</v>
      </c>
      <c r="M67" s="153">
        <f t="shared" si="4"/>
        <v>7.095285957867914</v>
      </c>
      <c r="N67" s="153">
        <f t="shared" si="5"/>
        <v>4.508019072388383</v>
      </c>
      <c r="O67" s="153">
        <f t="shared" si="6"/>
        <v>42.10264075734928</v>
      </c>
      <c r="P67" s="153">
        <f t="shared" si="7"/>
        <v>5.216944553154734</v>
      </c>
      <c r="Q67" s="154">
        <f t="shared" si="7"/>
        <v>1.0413200628240118</v>
      </c>
      <c r="R67" s="153">
        <f t="shared" si="7"/>
        <v>2.848113814214019</v>
      </c>
      <c r="S67" s="155">
        <f t="shared" si="2"/>
        <v>-1.1551066922054434</v>
      </c>
    </row>
    <row r="68" spans="1:19" ht="18.75" customHeight="1">
      <c r="A68" s="158"/>
      <c r="B68" s="150"/>
      <c r="C68" s="157"/>
      <c r="D68" s="158"/>
      <c r="E68" s="158"/>
      <c r="F68" s="158"/>
      <c r="G68" s="158"/>
      <c r="H68" s="158"/>
      <c r="I68" s="158"/>
      <c r="J68" s="158"/>
      <c r="K68" s="160"/>
      <c r="L68" s="158"/>
      <c r="M68" s="158"/>
      <c r="N68" s="158"/>
      <c r="O68" s="158"/>
      <c r="P68" s="158"/>
      <c r="Q68" s="158"/>
      <c r="R68" s="158"/>
      <c r="S68" s="158"/>
    </row>
    <row r="69" spans="1:19" ht="18.75" customHeight="1">
      <c r="A69" s="156" t="s">
        <v>313</v>
      </c>
      <c r="B69" s="29"/>
      <c r="C69" s="157">
        <v>1161509</v>
      </c>
      <c r="D69" s="158">
        <v>11284</v>
      </c>
      <c r="E69" s="158">
        <v>8516</v>
      </c>
      <c r="F69" s="158">
        <v>58</v>
      </c>
      <c r="G69" s="158">
        <v>445</v>
      </c>
      <c r="H69" s="158">
        <v>6285</v>
      </c>
      <c r="I69" s="158">
        <v>1296</v>
      </c>
      <c r="J69" s="151">
        <f t="shared" si="3"/>
        <v>2768</v>
      </c>
      <c r="K69" s="152">
        <v>-1265</v>
      </c>
      <c r="L69" s="153">
        <f t="shared" si="4"/>
        <v>9.714948399022306</v>
      </c>
      <c r="M69" s="153">
        <f t="shared" si="4"/>
        <v>7.331841595717296</v>
      </c>
      <c r="N69" s="153">
        <f t="shared" si="5"/>
        <v>5.140021269053527</v>
      </c>
      <c r="O69" s="153">
        <f t="shared" si="6"/>
        <v>37.940148350242985</v>
      </c>
      <c r="P69" s="153">
        <f t="shared" si="7"/>
        <v>5.411064399845373</v>
      </c>
      <c r="Q69" s="154">
        <f t="shared" si="7"/>
        <v>1.1157898905647738</v>
      </c>
      <c r="R69" s="153">
        <f t="shared" si="7"/>
        <v>2.383106803305011</v>
      </c>
      <c r="S69" s="155">
        <f t="shared" si="2"/>
        <v>-1.0891004718861412</v>
      </c>
    </row>
    <row r="70" spans="1:19" ht="18.75" customHeight="1">
      <c r="A70" s="156" t="s">
        <v>314</v>
      </c>
      <c r="B70" s="150"/>
      <c r="C70" s="157">
        <v>1163645</v>
      </c>
      <c r="D70" s="158">
        <v>11401</v>
      </c>
      <c r="E70" s="158">
        <v>8641</v>
      </c>
      <c r="F70" s="158">
        <v>52</v>
      </c>
      <c r="G70" s="158">
        <v>408</v>
      </c>
      <c r="H70" s="158">
        <v>6230</v>
      </c>
      <c r="I70" s="158">
        <v>1352</v>
      </c>
      <c r="J70" s="151">
        <f t="shared" si="3"/>
        <v>2760</v>
      </c>
      <c r="K70" s="152">
        <v>-166</v>
      </c>
      <c r="L70" s="153">
        <f t="shared" si="4"/>
        <v>9.797661657979882</v>
      </c>
      <c r="M70" s="153">
        <f t="shared" si="4"/>
        <v>7.425804261608996</v>
      </c>
      <c r="N70" s="153">
        <f t="shared" si="5"/>
        <v>4.561003420752566</v>
      </c>
      <c r="O70" s="153">
        <f t="shared" si="6"/>
        <v>34.549919552883395</v>
      </c>
      <c r="P70" s="153">
        <f t="shared" si="7"/>
        <v>5.353866514271965</v>
      </c>
      <c r="Q70" s="154">
        <f t="shared" si="7"/>
        <v>1.1618663767729849</v>
      </c>
      <c r="R70" s="153">
        <f t="shared" si="7"/>
        <v>2.371857396370886</v>
      </c>
      <c r="S70" s="155">
        <f t="shared" si="2"/>
        <v>-0.1426551912310026</v>
      </c>
    </row>
    <row r="71" spans="1:19" ht="18.75" customHeight="1">
      <c r="A71" s="156" t="s">
        <v>315</v>
      </c>
      <c r="B71" s="150"/>
      <c r="C71" s="157">
        <v>1165426</v>
      </c>
      <c r="D71" s="158">
        <v>11002</v>
      </c>
      <c r="E71" s="158">
        <v>8911</v>
      </c>
      <c r="F71" s="158">
        <v>55</v>
      </c>
      <c r="G71" s="158">
        <v>347</v>
      </c>
      <c r="H71" s="158">
        <v>6718</v>
      </c>
      <c r="I71" s="158">
        <v>1403</v>
      </c>
      <c r="J71" s="151">
        <f t="shared" si="3"/>
        <v>2091</v>
      </c>
      <c r="K71" s="152">
        <v>-199</v>
      </c>
      <c r="L71" s="153">
        <f t="shared" si="4"/>
        <v>9.440324825428641</v>
      </c>
      <c r="M71" s="153">
        <f t="shared" si="4"/>
        <v>7.646131114287822</v>
      </c>
      <c r="N71" s="153">
        <f t="shared" si="5"/>
        <v>4.999091074350118</v>
      </c>
      <c r="O71" s="153">
        <f t="shared" si="6"/>
        <v>30.57538109084501</v>
      </c>
      <c r="P71" s="153">
        <f t="shared" si="7"/>
        <v>5.7644157587011104</v>
      </c>
      <c r="Q71" s="154">
        <f t="shared" si="7"/>
        <v>1.2038516387998894</v>
      </c>
      <c r="R71" s="153">
        <f t="shared" si="7"/>
        <v>1.7941937111408188</v>
      </c>
      <c r="S71" s="155">
        <f t="shared" si="2"/>
        <v>-0.170753012203263</v>
      </c>
    </row>
    <row r="72" spans="1:19" ht="18.75" customHeight="1">
      <c r="A72" s="156" t="s">
        <v>316</v>
      </c>
      <c r="B72" s="150"/>
      <c r="C72" s="157">
        <v>1167434</v>
      </c>
      <c r="D72" s="158">
        <v>11935</v>
      </c>
      <c r="E72" s="158">
        <v>8822</v>
      </c>
      <c r="F72" s="158">
        <v>64</v>
      </c>
      <c r="G72" s="158">
        <v>345</v>
      </c>
      <c r="H72" s="158">
        <v>6691</v>
      </c>
      <c r="I72" s="158">
        <v>1373</v>
      </c>
      <c r="J72" s="151">
        <f t="shared" si="3"/>
        <v>3113</v>
      </c>
      <c r="K72" s="152">
        <v>-493</v>
      </c>
      <c r="L72" s="153">
        <f t="shared" si="4"/>
        <v>10.223276005324498</v>
      </c>
      <c r="M72" s="153">
        <f t="shared" si="4"/>
        <v>7.556744107161518</v>
      </c>
      <c r="N72" s="153">
        <f t="shared" si="5"/>
        <v>5.3623795559279435</v>
      </c>
      <c r="O72" s="153">
        <f t="shared" si="6"/>
        <v>28.094462540716613</v>
      </c>
      <c r="P72" s="153">
        <f t="shared" si="7"/>
        <v>5.731373251078862</v>
      </c>
      <c r="Q72" s="154">
        <f t="shared" si="7"/>
        <v>1.176083615861796</v>
      </c>
      <c r="R72" s="153">
        <f t="shared" si="7"/>
        <v>2.6665318981629795</v>
      </c>
      <c r="S72" s="155">
        <f t="shared" si="2"/>
        <v>-0.42229367998533535</v>
      </c>
    </row>
    <row r="73" spans="1:19" ht="18.75" customHeight="1">
      <c r="A73" s="156" t="s">
        <v>317</v>
      </c>
      <c r="B73" s="150" t="s">
        <v>269</v>
      </c>
      <c r="C73" s="157">
        <v>1175042</v>
      </c>
      <c r="D73" s="158">
        <v>11093</v>
      </c>
      <c r="E73" s="158">
        <v>9174</v>
      </c>
      <c r="F73" s="158">
        <v>56</v>
      </c>
      <c r="G73" s="158">
        <v>311</v>
      </c>
      <c r="H73" s="158">
        <v>6852</v>
      </c>
      <c r="I73" s="158">
        <v>1437</v>
      </c>
      <c r="J73" s="151">
        <f t="shared" si="3"/>
        <v>1919</v>
      </c>
      <c r="K73" s="152">
        <v>848</v>
      </c>
      <c r="L73" s="153">
        <f t="shared" si="4"/>
        <v>9.440513615683525</v>
      </c>
      <c r="M73" s="153">
        <f t="shared" si="4"/>
        <v>7.8073805021437535</v>
      </c>
      <c r="N73" s="153">
        <f t="shared" si="5"/>
        <v>5.048228612638601</v>
      </c>
      <c r="O73" s="153">
        <f t="shared" si="6"/>
        <v>27.271132935811995</v>
      </c>
      <c r="P73" s="153">
        <f t="shared" si="7"/>
        <v>5.831280924426531</v>
      </c>
      <c r="Q73" s="154">
        <f t="shared" si="7"/>
        <v>1.222935009982622</v>
      </c>
      <c r="R73" s="153">
        <f t="shared" si="7"/>
        <v>1.6331331135397713</v>
      </c>
      <c r="S73" s="155">
        <f t="shared" si="2"/>
        <v>0.7216763315694248</v>
      </c>
    </row>
    <row r="74" spans="1:19" ht="18.75" customHeight="1">
      <c r="A74" s="158"/>
      <c r="B74" s="150"/>
      <c r="C74" s="157"/>
      <c r="D74" s="158"/>
      <c r="E74" s="158"/>
      <c r="F74" s="158"/>
      <c r="G74" s="158"/>
      <c r="H74" s="158"/>
      <c r="I74" s="158"/>
      <c r="J74" s="158"/>
      <c r="K74" s="160"/>
      <c r="L74" s="158"/>
      <c r="M74" s="158"/>
      <c r="N74" s="158"/>
      <c r="O74" s="158"/>
      <c r="P74" s="158"/>
      <c r="Q74" s="158"/>
      <c r="R74" s="158"/>
      <c r="S74" s="158"/>
    </row>
    <row r="75" spans="1:19" ht="18.75" customHeight="1">
      <c r="A75" s="156" t="s">
        <v>11</v>
      </c>
      <c r="B75" s="29"/>
      <c r="C75" s="157">
        <v>1175971</v>
      </c>
      <c r="D75" s="158">
        <v>11484</v>
      </c>
      <c r="E75" s="158">
        <v>8967</v>
      </c>
      <c r="F75" s="158">
        <v>43</v>
      </c>
      <c r="G75" s="158">
        <v>353</v>
      </c>
      <c r="H75" s="158">
        <v>6950</v>
      </c>
      <c r="I75" s="158">
        <v>1468</v>
      </c>
      <c r="J75" s="151">
        <f t="shared" si="3"/>
        <v>2517</v>
      </c>
      <c r="K75" s="152">
        <v>-485</v>
      </c>
      <c r="L75" s="153">
        <f t="shared" si="4"/>
        <v>9.765546939507862</v>
      </c>
      <c r="M75" s="153">
        <f t="shared" si="4"/>
        <v>7.62518803609953</v>
      </c>
      <c r="N75" s="153">
        <f t="shared" si="5"/>
        <v>3.744339951236503</v>
      </c>
      <c r="O75" s="153">
        <f t="shared" si="6"/>
        <v>29.821745374672638</v>
      </c>
      <c r="P75" s="153">
        <f t="shared" si="7"/>
        <v>5.910009685612995</v>
      </c>
      <c r="Q75" s="154">
        <f t="shared" si="7"/>
        <v>1.2483301033783996</v>
      </c>
      <c r="R75" s="153">
        <f t="shared" si="7"/>
        <v>2.1403589034083326</v>
      </c>
      <c r="S75" s="155">
        <f>1000*K75/C75</f>
        <v>-0.4124251363341443</v>
      </c>
    </row>
    <row r="76" spans="1:19" ht="18.75" customHeight="1">
      <c r="A76" s="156" t="s">
        <v>12</v>
      </c>
      <c r="B76" s="162"/>
      <c r="C76" s="157">
        <v>1175910</v>
      </c>
      <c r="D76" s="158">
        <v>11318</v>
      </c>
      <c r="E76" s="158">
        <v>9061</v>
      </c>
      <c r="F76" s="158">
        <v>39</v>
      </c>
      <c r="G76" s="158">
        <v>313</v>
      </c>
      <c r="H76" s="158">
        <v>6886</v>
      </c>
      <c r="I76" s="158">
        <v>1608</v>
      </c>
      <c r="J76" s="151">
        <f t="shared" si="3"/>
        <v>2257</v>
      </c>
      <c r="K76" s="152">
        <v>-1760</v>
      </c>
      <c r="L76" s="153">
        <f t="shared" si="4"/>
        <v>9.62488625830208</v>
      </c>
      <c r="M76" s="153">
        <f t="shared" si="4"/>
        <v>7.705521681081035</v>
      </c>
      <c r="N76" s="153">
        <f t="shared" si="5"/>
        <v>3.445838487365259</v>
      </c>
      <c r="O76" s="153">
        <f t="shared" si="6"/>
        <v>26.910841716103516</v>
      </c>
      <c r="P76" s="153">
        <f t="shared" si="7"/>
        <v>5.855890331743075</v>
      </c>
      <c r="Q76" s="154">
        <f t="shared" si="7"/>
        <v>1.3674515906829605</v>
      </c>
      <c r="R76" s="153">
        <f t="shared" si="7"/>
        <v>1.919364577221046</v>
      </c>
      <c r="S76" s="155">
        <f>1000*K76/C76</f>
        <v>-1.496713183832096</v>
      </c>
    </row>
    <row r="77" spans="1:19" ht="18.75" customHeight="1">
      <c r="A77" s="156" t="s">
        <v>318</v>
      </c>
      <c r="B77" s="150"/>
      <c r="C77" s="157">
        <v>1176758</v>
      </c>
      <c r="D77" s="158">
        <v>11642</v>
      </c>
      <c r="E77" s="158">
        <v>9418</v>
      </c>
      <c r="F77" s="158">
        <v>59</v>
      </c>
      <c r="G77" s="158">
        <v>280</v>
      </c>
      <c r="H77" s="158">
        <v>7094</v>
      </c>
      <c r="I77" s="158">
        <v>1852</v>
      </c>
      <c r="J77" s="151">
        <f t="shared" si="3"/>
        <v>2224</v>
      </c>
      <c r="K77" s="152">
        <v>-1400</v>
      </c>
      <c r="L77" s="153">
        <f t="shared" si="4"/>
        <v>9.893283070945769</v>
      </c>
      <c r="M77" s="153">
        <f t="shared" si="4"/>
        <v>8.003344782869545</v>
      </c>
      <c r="N77" s="153">
        <f t="shared" si="5"/>
        <v>5.067857756399244</v>
      </c>
      <c r="O77" s="153">
        <f t="shared" si="6"/>
        <v>23.485992283173964</v>
      </c>
      <c r="P77" s="153">
        <f t="shared" si="7"/>
        <v>6.028427255221549</v>
      </c>
      <c r="Q77" s="154">
        <f t="shared" si="7"/>
        <v>1.573815516869229</v>
      </c>
      <c r="R77" s="153">
        <f t="shared" si="7"/>
        <v>1.889938288076223</v>
      </c>
      <c r="S77" s="155">
        <f>1000*K77/C77</f>
        <v>-1.1897093540048167</v>
      </c>
    </row>
    <row r="78" spans="1:19" ht="18.75" customHeight="1">
      <c r="A78" s="156" t="s">
        <v>319</v>
      </c>
      <c r="B78" s="162"/>
      <c r="C78" s="157">
        <v>1176166</v>
      </c>
      <c r="D78" s="158">
        <v>11290</v>
      </c>
      <c r="E78" s="158">
        <v>9867</v>
      </c>
      <c r="F78" s="158">
        <v>46</v>
      </c>
      <c r="G78" s="158">
        <v>301</v>
      </c>
      <c r="H78" s="158">
        <v>6942</v>
      </c>
      <c r="I78" s="158">
        <v>1861</v>
      </c>
      <c r="J78" s="151">
        <f t="shared" si="3"/>
        <v>1423</v>
      </c>
      <c r="K78" s="152">
        <v>-1419</v>
      </c>
      <c r="L78" s="153">
        <f t="shared" si="4"/>
        <v>9.598985177262394</v>
      </c>
      <c r="M78" s="153">
        <f t="shared" si="4"/>
        <v>8.389121943671217</v>
      </c>
      <c r="N78" s="153">
        <f t="shared" si="5"/>
        <v>4.0744021257750225</v>
      </c>
      <c r="O78" s="153">
        <f t="shared" si="6"/>
        <v>25.968423777068416</v>
      </c>
      <c r="P78" s="153">
        <f t="shared" si="7"/>
        <v>5.902228086851686</v>
      </c>
      <c r="Q78" s="154">
        <f t="shared" si="7"/>
        <v>1.5822596470226142</v>
      </c>
      <c r="R78" s="153">
        <f t="shared" si="7"/>
        <v>1.2098632335911768</v>
      </c>
      <c r="S78" s="155">
        <f>1000*K78/C78</f>
        <v>-1.2064623531032184</v>
      </c>
    </row>
    <row r="79" spans="1:19" ht="18.75" customHeight="1">
      <c r="A79" s="163" t="s">
        <v>320</v>
      </c>
      <c r="B79" s="164" t="s">
        <v>269</v>
      </c>
      <c r="C79" s="165">
        <v>1170051</v>
      </c>
      <c r="D79" s="166">
        <v>11467</v>
      </c>
      <c r="E79" s="166">
        <v>9391</v>
      </c>
      <c r="F79" s="167">
        <v>32</v>
      </c>
      <c r="G79" s="167">
        <v>313</v>
      </c>
      <c r="H79" s="167">
        <v>6979</v>
      </c>
      <c r="I79" s="167">
        <v>2036</v>
      </c>
      <c r="J79" s="168">
        <f t="shared" si="3"/>
        <v>2076</v>
      </c>
      <c r="K79" s="169">
        <v>-1507</v>
      </c>
      <c r="L79" s="170">
        <f t="shared" si="4"/>
        <v>9.800427502732786</v>
      </c>
      <c r="M79" s="170">
        <f t="shared" si="4"/>
        <v>8.02614586885529</v>
      </c>
      <c r="N79" s="170">
        <f t="shared" si="5"/>
        <v>2.790616551844423</v>
      </c>
      <c r="O79" s="170">
        <f t="shared" si="6"/>
        <v>26.570458404074703</v>
      </c>
      <c r="P79" s="170">
        <f t="shared" si="7"/>
        <v>5.9646972653328785</v>
      </c>
      <c r="Q79" s="171">
        <f t="shared" si="7"/>
        <v>1.7400950898721508</v>
      </c>
      <c r="R79" s="170">
        <f t="shared" si="7"/>
        <v>1.7742816338774976</v>
      </c>
      <c r="S79" s="172">
        <f>1000*K79/C79</f>
        <v>-1.2879780454014398</v>
      </c>
    </row>
    <row r="80" spans="1:19" ht="18.75" customHeight="1">
      <c r="A80" s="144" t="s">
        <v>321</v>
      </c>
      <c r="B80" s="144"/>
      <c r="C80" s="144"/>
      <c r="D80" s="144"/>
      <c r="E80" s="144"/>
      <c r="F80" s="144"/>
      <c r="G80" s="144"/>
      <c r="H80" s="144"/>
      <c r="I80" s="144"/>
      <c r="J80" s="20"/>
      <c r="K80" s="20"/>
      <c r="L80" s="20"/>
      <c r="M80" s="20"/>
      <c r="N80" s="20"/>
      <c r="O80" s="29"/>
      <c r="P80" s="29"/>
      <c r="Q80" s="29"/>
      <c r="R80" s="29"/>
      <c r="S80" s="173"/>
    </row>
    <row r="81" spans="1:19" ht="18.75" customHeight="1">
      <c r="A81" s="29" t="s">
        <v>322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173"/>
    </row>
    <row r="82" spans="1:19" ht="18.75" customHeight="1">
      <c r="A82" s="29" t="s">
        <v>323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73"/>
    </row>
  </sheetData>
  <sheetProtection/>
  <mergeCells count="19">
    <mergeCell ref="R5:R7"/>
    <mergeCell ref="S5:S7"/>
    <mergeCell ref="A5:B7"/>
    <mergeCell ref="K5:K7"/>
    <mergeCell ref="L5:L7"/>
    <mergeCell ref="M5:M7"/>
    <mergeCell ref="N5:N7"/>
    <mergeCell ref="O5:O7"/>
    <mergeCell ref="P5:P7"/>
    <mergeCell ref="A2:S2"/>
    <mergeCell ref="A3:S3"/>
    <mergeCell ref="C5:C7"/>
    <mergeCell ref="D5:D7"/>
    <mergeCell ref="E5:E7"/>
    <mergeCell ref="G5:G7"/>
    <mergeCell ref="H5:H7"/>
    <mergeCell ref="I5:I7"/>
    <mergeCell ref="J5:J7"/>
    <mergeCell ref="Q5:Q7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9"/>
  <sheetViews>
    <sheetView zoomScalePageLayoutView="0" workbookViewId="0" topLeftCell="A1">
      <selection activeCell="A1" sqref="A1"/>
    </sheetView>
  </sheetViews>
  <sheetFormatPr defaultColWidth="15" defaultRowHeight="18.75" customHeight="1"/>
  <cols>
    <col min="1" max="1" width="2.5" style="0" customWidth="1"/>
  </cols>
  <sheetData>
    <row r="2" spans="1:19" ht="18.75" customHeight="1">
      <c r="A2" s="357" t="s">
        <v>324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.75" customHeight="1">
      <c r="A3" s="358" t="s">
        <v>325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18.75" customHeight="1" thickBot="1">
      <c r="A4" s="174"/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 t="s">
        <v>241</v>
      </c>
    </row>
    <row r="5" spans="1:19" ht="18.75" customHeight="1">
      <c r="A5" s="359" t="s">
        <v>326</v>
      </c>
      <c r="B5" s="360"/>
      <c r="C5" s="365" t="s">
        <v>327</v>
      </c>
      <c r="D5" s="365" t="s">
        <v>328</v>
      </c>
      <c r="E5" s="368" t="s">
        <v>329</v>
      </c>
      <c r="F5" s="178"/>
      <c r="G5" s="365" t="s">
        <v>330</v>
      </c>
      <c r="H5" s="365" t="s">
        <v>331</v>
      </c>
      <c r="I5" s="365" t="s">
        <v>332</v>
      </c>
      <c r="J5" s="365" t="s">
        <v>333</v>
      </c>
      <c r="K5" s="365" t="s">
        <v>334</v>
      </c>
      <c r="L5" s="371" t="s">
        <v>335</v>
      </c>
      <c r="M5" s="371" t="s">
        <v>336</v>
      </c>
      <c r="N5" s="371" t="s">
        <v>337</v>
      </c>
      <c r="O5" s="371" t="s">
        <v>338</v>
      </c>
      <c r="P5" s="371" t="s">
        <v>339</v>
      </c>
      <c r="Q5" s="371" t="s">
        <v>340</v>
      </c>
      <c r="R5" s="371" t="s">
        <v>341</v>
      </c>
      <c r="S5" s="374" t="s">
        <v>342</v>
      </c>
    </row>
    <row r="6" spans="1:19" ht="18.75" customHeight="1">
      <c r="A6" s="361"/>
      <c r="B6" s="362"/>
      <c r="C6" s="366"/>
      <c r="D6" s="366"/>
      <c r="E6" s="369"/>
      <c r="F6" s="227" t="s">
        <v>343</v>
      </c>
      <c r="G6" s="366"/>
      <c r="H6" s="366"/>
      <c r="I6" s="366"/>
      <c r="J6" s="366"/>
      <c r="K6" s="366"/>
      <c r="L6" s="372"/>
      <c r="M6" s="372"/>
      <c r="N6" s="372"/>
      <c r="O6" s="372"/>
      <c r="P6" s="372"/>
      <c r="Q6" s="372"/>
      <c r="R6" s="372"/>
      <c r="S6" s="375"/>
    </row>
    <row r="7" spans="1:19" ht="18.75" customHeight="1">
      <c r="A7" s="363"/>
      <c r="B7" s="364"/>
      <c r="C7" s="367"/>
      <c r="D7" s="367"/>
      <c r="E7" s="370"/>
      <c r="F7" s="226" t="s">
        <v>344</v>
      </c>
      <c r="G7" s="367"/>
      <c r="H7" s="367"/>
      <c r="I7" s="367"/>
      <c r="J7" s="367"/>
      <c r="K7" s="367"/>
      <c r="L7" s="373"/>
      <c r="M7" s="373"/>
      <c r="N7" s="373"/>
      <c r="O7" s="373"/>
      <c r="P7" s="373"/>
      <c r="Q7" s="373"/>
      <c r="R7" s="373"/>
      <c r="S7" s="376"/>
    </row>
    <row r="8" spans="1:19" ht="18.75" customHeight="1">
      <c r="A8" s="179"/>
      <c r="B8" s="180"/>
      <c r="C8" s="181"/>
      <c r="D8" s="179"/>
      <c r="E8" s="179"/>
      <c r="F8" s="182"/>
      <c r="G8" s="179"/>
      <c r="H8" s="183" t="s">
        <v>261</v>
      </c>
      <c r="I8" s="183" t="s">
        <v>261</v>
      </c>
      <c r="J8" s="179"/>
      <c r="K8" s="182"/>
      <c r="L8" s="184"/>
      <c r="M8" s="185"/>
      <c r="N8" s="185"/>
      <c r="O8" s="185"/>
      <c r="P8" s="183"/>
      <c r="Q8" s="183"/>
      <c r="R8" s="182"/>
      <c r="S8" s="182"/>
    </row>
    <row r="9" spans="1:19" ht="18.75" customHeight="1">
      <c r="A9" s="377" t="s">
        <v>345</v>
      </c>
      <c r="B9" s="378"/>
      <c r="C9" s="186">
        <f>SUM(C11:C20,C23,C29,C39,C46,C52,C60,C66)</f>
        <v>1170051</v>
      </c>
      <c r="D9" s="187">
        <f aca="true" t="shared" si="0" ref="D9:K9">SUM(D11:D20,D23,D29,D39,D46,D52,D60,D66)</f>
        <v>11467</v>
      </c>
      <c r="E9" s="187">
        <f t="shared" si="0"/>
        <v>9391</v>
      </c>
      <c r="F9" s="187">
        <f t="shared" si="0"/>
        <v>32</v>
      </c>
      <c r="G9" s="187">
        <f t="shared" si="0"/>
        <v>313</v>
      </c>
      <c r="H9" s="187">
        <f t="shared" si="0"/>
        <v>6979</v>
      </c>
      <c r="I9" s="187">
        <f t="shared" si="0"/>
        <v>2036</v>
      </c>
      <c r="J9" s="166">
        <f t="shared" si="0"/>
        <v>2076</v>
      </c>
      <c r="K9" s="166">
        <f t="shared" si="0"/>
        <v>-1507</v>
      </c>
      <c r="L9" s="188">
        <f>1000*D9/$C9</f>
        <v>9.800427502732786</v>
      </c>
      <c r="M9" s="188">
        <f>1000*E9/$C9</f>
        <v>8.02614586885529</v>
      </c>
      <c r="N9" s="188">
        <f>1000*F9/D9</f>
        <v>2.790616551844423</v>
      </c>
      <c r="O9" s="188">
        <f>1000*G9/(D9+G9)</f>
        <v>26.570458404074703</v>
      </c>
      <c r="P9" s="188">
        <f>1000*H9/$C9</f>
        <v>5.9646972653328785</v>
      </c>
      <c r="Q9" s="189">
        <f>1000*I9/$C9</f>
        <v>1.7400950898721508</v>
      </c>
      <c r="R9" s="190">
        <f>1000*J9/$C9</f>
        <v>1.7742816338774976</v>
      </c>
      <c r="S9" s="190">
        <f>1000*K9/C9</f>
        <v>-1.2879780454014398</v>
      </c>
    </row>
    <row r="10" spans="1:19" ht="18.75" customHeight="1">
      <c r="A10" s="187"/>
      <c r="B10" s="191"/>
      <c r="C10" s="192"/>
      <c r="D10" s="193"/>
      <c r="E10" s="193"/>
      <c r="F10" s="193"/>
      <c r="G10" s="193"/>
      <c r="H10" s="193"/>
      <c r="I10" s="193"/>
      <c r="J10" s="194"/>
      <c r="K10" s="194"/>
      <c r="L10" s="195"/>
      <c r="M10" s="195"/>
      <c r="N10" s="195"/>
      <c r="O10" s="195"/>
      <c r="P10" s="195"/>
      <c r="Q10" s="196"/>
      <c r="R10" s="197"/>
      <c r="S10" s="197"/>
    </row>
    <row r="11" spans="1:19" ht="18.75" customHeight="1">
      <c r="A11" s="379" t="s">
        <v>164</v>
      </c>
      <c r="B11" s="380"/>
      <c r="C11" s="186">
        <v>450805</v>
      </c>
      <c r="D11" s="187">
        <v>4758</v>
      </c>
      <c r="E11" s="187">
        <v>3064</v>
      </c>
      <c r="F11" s="187">
        <v>8</v>
      </c>
      <c r="G11" s="187">
        <v>129</v>
      </c>
      <c r="H11" s="187">
        <v>3051</v>
      </c>
      <c r="I11" s="187">
        <v>822</v>
      </c>
      <c r="J11" s="106">
        <f aca="true" t="shared" si="1" ref="J11:J67">SUM(D11-E11)</f>
        <v>1694</v>
      </c>
      <c r="K11" s="198">
        <v>-831</v>
      </c>
      <c r="L11" s="188">
        <f aca="true" t="shared" si="2" ref="L11:M67">1000*D11/$C11</f>
        <v>10.554452590366123</v>
      </c>
      <c r="M11" s="188">
        <f t="shared" si="2"/>
        <v>6.796730293585918</v>
      </c>
      <c r="N11" s="188">
        <f aca="true" t="shared" si="3" ref="N11:N67">1000*F11/D11</f>
        <v>1.6813787305590584</v>
      </c>
      <c r="O11" s="188">
        <f aca="true" t="shared" si="4" ref="O11:O67">1000*G11/(D11+G11)</f>
        <v>26.39656230816452</v>
      </c>
      <c r="P11" s="188">
        <f aca="true" t="shared" si="5" ref="P11:R67">1000*H11/$C11</f>
        <v>6.767892991426448</v>
      </c>
      <c r="Q11" s="189">
        <f t="shared" si="5"/>
        <v>1.8234047980834285</v>
      </c>
      <c r="R11" s="190">
        <f t="shared" si="5"/>
        <v>3.757722296780204</v>
      </c>
      <c r="S11" s="190">
        <f aca="true" t="shared" si="6" ref="S11:S67">1000*K11/C11</f>
        <v>-1.843369084193831</v>
      </c>
    </row>
    <row r="12" spans="1:19" ht="18.75" customHeight="1">
      <c r="A12" s="379" t="s">
        <v>163</v>
      </c>
      <c r="B12" s="380"/>
      <c r="C12" s="186">
        <v>46967</v>
      </c>
      <c r="D12" s="187">
        <v>385</v>
      </c>
      <c r="E12" s="187">
        <v>466</v>
      </c>
      <c r="F12" s="187">
        <v>1</v>
      </c>
      <c r="G12" s="187">
        <v>8</v>
      </c>
      <c r="H12" s="187">
        <v>218</v>
      </c>
      <c r="I12" s="187">
        <v>76</v>
      </c>
      <c r="J12" s="198">
        <f t="shared" si="1"/>
        <v>-81</v>
      </c>
      <c r="K12" s="198">
        <v>-210</v>
      </c>
      <c r="L12" s="188">
        <f t="shared" si="2"/>
        <v>8.19724487406051</v>
      </c>
      <c r="M12" s="188">
        <f t="shared" si="2"/>
        <v>9.921860029382332</v>
      </c>
      <c r="N12" s="188">
        <f t="shared" si="3"/>
        <v>2.5974025974025974</v>
      </c>
      <c r="O12" s="188">
        <f t="shared" si="4"/>
        <v>20.356234096692113</v>
      </c>
      <c r="P12" s="188">
        <f t="shared" si="5"/>
        <v>4.641556837779718</v>
      </c>
      <c r="Q12" s="189">
        <f t="shared" si="5"/>
        <v>1.6181574296846721</v>
      </c>
      <c r="R12" s="190">
        <f t="shared" si="5"/>
        <v>-1.7246151553218216</v>
      </c>
      <c r="S12" s="190">
        <f t="shared" si="6"/>
        <v>-4.471224476760279</v>
      </c>
    </row>
    <row r="13" spans="1:19" ht="18.75" customHeight="1">
      <c r="A13" s="379" t="s">
        <v>162</v>
      </c>
      <c r="B13" s="380"/>
      <c r="C13" s="186">
        <v>106931</v>
      </c>
      <c r="D13" s="187">
        <v>1137</v>
      </c>
      <c r="E13" s="187">
        <v>910</v>
      </c>
      <c r="F13" s="187">
        <v>4</v>
      </c>
      <c r="G13" s="187">
        <v>35</v>
      </c>
      <c r="H13" s="187">
        <v>679</v>
      </c>
      <c r="I13" s="187">
        <v>197</v>
      </c>
      <c r="J13" s="198">
        <f t="shared" si="1"/>
        <v>227</v>
      </c>
      <c r="K13" s="198">
        <v>-83</v>
      </c>
      <c r="L13" s="188">
        <f t="shared" si="2"/>
        <v>10.633025034835548</v>
      </c>
      <c r="M13" s="188">
        <f t="shared" si="2"/>
        <v>8.5101607578719</v>
      </c>
      <c r="N13" s="188">
        <f t="shared" si="3"/>
        <v>3.5180299032541775</v>
      </c>
      <c r="O13" s="188">
        <f t="shared" si="4"/>
        <v>29.86348122866894</v>
      </c>
      <c r="P13" s="188">
        <f t="shared" si="5"/>
        <v>6.349889180873648</v>
      </c>
      <c r="Q13" s="189">
        <f t="shared" si="5"/>
        <v>1.8423095267041363</v>
      </c>
      <c r="R13" s="190">
        <f t="shared" si="5"/>
        <v>2.1228642769636497</v>
      </c>
      <c r="S13" s="190">
        <f t="shared" si="6"/>
        <v>-0.7762014757179864</v>
      </c>
    </row>
    <row r="14" spans="1:19" ht="18.75" customHeight="1">
      <c r="A14" s="379" t="s">
        <v>161</v>
      </c>
      <c r="B14" s="380"/>
      <c r="C14" s="186">
        <v>26303</v>
      </c>
      <c r="D14" s="187">
        <v>181</v>
      </c>
      <c r="E14" s="187">
        <v>332</v>
      </c>
      <c r="F14" s="199">
        <v>0</v>
      </c>
      <c r="G14" s="187">
        <v>5</v>
      </c>
      <c r="H14" s="187">
        <v>88</v>
      </c>
      <c r="I14" s="187">
        <v>37</v>
      </c>
      <c r="J14" s="198">
        <f t="shared" si="1"/>
        <v>-151</v>
      </c>
      <c r="K14" s="198">
        <v>-281</v>
      </c>
      <c r="L14" s="188">
        <f t="shared" si="2"/>
        <v>6.881344333346006</v>
      </c>
      <c r="M14" s="188">
        <f t="shared" si="2"/>
        <v>12.622134357297647</v>
      </c>
      <c r="N14" s="188">
        <f t="shared" si="3"/>
        <v>0</v>
      </c>
      <c r="O14" s="188">
        <f t="shared" si="4"/>
        <v>26.881720430107528</v>
      </c>
      <c r="P14" s="188">
        <f t="shared" si="5"/>
        <v>3.3456259742234726</v>
      </c>
      <c r="Q14" s="189">
        <f t="shared" si="5"/>
        <v>1.406683648253051</v>
      </c>
      <c r="R14" s="190">
        <f t="shared" si="5"/>
        <v>-5.74079002395164</v>
      </c>
      <c r="S14" s="190">
        <f t="shared" si="6"/>
        <v>-10.683192031327225</v>
      </c>
    </row>
    <row r="15" spans="1:19" ht="18.75" customHeight="1">
      <c r="A15" s="379" t="s">
        <v>160</v>
      </c>
      <c r="B15" s="380"/>
      <c r="C15" s="186">
        <v>19771</v>
      </c>
      <c r="D15" s="187">
        <v>115</v>
      </c>
      <c r="E15" s="187">
        <v>284</v>
      </c>
      <c r="F15" s="199">
        <v>1</v>
      </c>
      <c r="G15" s="187">
        <v>4</v>
      </c>
      <c r="H15" s="187">
        <v>77</v>
      </c>
      <c r="I15" s="187">
        <v>15</v>
      </c>
      <c r="J15" s="198">
        <f t="shared" si="1"/>
        <v>-169</v>
      </c>
      <c r="K15" s="198">
        <v>-179</v>
      </c>
      <c r="L15" s="188">
        <f t="shared" si="2"/>
        <v>5.816600070810783</v>
      </c>
      <c r="M15" s="188">
        <f t="shared" si="2"/>
        <v>14.364473218350108</v>
      </c>
      <c r="N15" s="188">
        <f t="shared" si="3"/>
        <v>8.695652173913043</v>
      </c>
      <c r="O15" s="188">
        <f t="shared" si="4"/>
        <v>33.61344537815126</v>
      </c>
      <c r="P15" s="188">
        <f t="shared" si="5"/>
        <v>3.8945930908906985</v>
      </c>
      <c r="Q15" s="189">
        <f t="shared" si="5"/>
        <v>0.7586869657579283</v>
      </c>
      <c r="R15" s="190">
        <f t="shared" si="5"/>
        <v>-8.547873147539326</v>
      </c>
      <c r="S15" s="190">
        <f t="shared" si="6"/>
        <v>-9.053664458044612</v>
      </c>
    </row>
    <row r="16" spans="1:19" ht="18.75" customHeight="1">
      <c r="A16" s="379" t="s">
        <v>159</v>
      </c>
      <c r="B16" s="380"/>
      <c r="C16" s="186">
        <v>67844</v>
      </c>
      <c r="D16" s="187">
        <v>546</v>
      </c>
      <c r="E16" s="187">
        <v>654</v>
      </c>
      <c r="F16" s="199">
        <v>3</v>
      </c>
      <c r="G16" s="187">
        <v>28</v>
      </c>
      <c r="H16" s="187">
        <v>364</v>
      </c>
      <c r="I16" s="187">
        <v>161</v>
      </c>
      <c r="J16" s="198">
        <f t="shared" si="1"/>
        <v>-108</v>
      </c>
      <c r="K16" s="198">
        <v>-319</v>
      </c>
      <c r="L16" s="188">
        <f t="shared" si="2"/>
        <v>8.047874535699545</v>
      </c>
      <c r="M16" s="188">
        <f t="shared" si="2"/>
        <v>9.639761806497258</v>
      </c>
      <c r="N16" s="188">
        <f t="shared" si="3"/>
        <v>5.4945054945054945</v>
      </c>
      <c r="O16" s="188">
        <f t="shared" si="4"/>
        <v>48.78048780487805</v>
      </c>
      <c r="P16" s="188">
        <f t="shared" si="5"/>
        <v>5.365249690466364</v>
      </c>
      <c r="Q16" s="189">
        <f t="shared" si="5"/>
        <v>2.373091209244738</v>
      </c>
      <c r="R16" s="190">
        <f t="shared" si="5"/>
        <v>-1.5918872707977123</v>
      </c>
      <c r="S16" s="190">
        <f t="shared" si="6"/>
        <v>-4.701963327633984</v>
      </c>
    </row>
    <row r="17" spans="1:19" ht="18.75" customHeight="1">
      <c r="A17" s="379" t="s">
        <v>158</v>
      </c>
      <c r="B17" s="380"/>
      <c r="C17" s="186">
        <v>25510</v>
      </c>
      <c r="D17" s="187">
        <v>207</v>
      </c>
      <c r="E17" s="187">
        <v>239</v>
      </c>
      <c r="F17" s="187">
        <v>1</v>
      </c>
      <c r="G17" s="187">
        <v>5</v>
      </c>
      <c r="H17" s="187">
        <v>128</v>
      </c>
      <c r="I17" s="187">
        <v>34</v>
      </c>
      <c r="J17" s="198">
        <f t="shared" si="1"/>
        <v>-32</v>
      </c>
      <c r="K17" s="198">
        <v>-121</v>
      </c>
      <c r="L17" s="188">
        <f t="shared" si="2"/>
        <v>8.114464915719326</v>
      </c>
      <c r="M17" s="188">
        <f t="shared" si="2"/>
        <v>9.368874950999608</v>
      </c>
      <c r="N17" s="188">
        <f t="shared" si="3"/>
        <v>4.830917874396135</v>
      </c>
      <c r="O17" s="188">
        <f t="shared" si="4"/>
        <v>23.58490566037736</v>
      </c>
      <c r="P17" s="188">
        <f t="shared" si="5"/>
        <v>5.017640141121129</v>
      </c>
      <c r="Q17" s="189">
        <f t="shared" si="5"/>
        <v>1.3328106624852998</v>
      </c>
      <c r="R17" s="190">
        <f t="shared" si="5"/>
        <v>-1.2544100352802823</v>
      </c>
      <c r="S17" s="190">
        <f t="shared" si="6"/>
        <v>-4.743237945903568</v>
      </c>
    </row>
    <row r="18" spans="1:19" ht="18.75" customHeight="1">
      <c r="A18" s="379" t="s">
        <v>157</v>
      </c>
      <c r="B18" s="380"/>
      <c r="C18" s="186">
        <v>64984</v>
      </c>
      <c r="D18" s="187">
        <v>677</v>
      </c>
      <c r="E18" s="187">
        <v>399</v>
      </c>
      <c r="F18" s="187">
        <v>3</v>
      </c>
      <c r="G18" s="187">
        <v>17</v>
      </c>
      <c r="H18" s="187">
        <v>355</v>
      </c>
      <c r="I18" s="187">
        <v>118</v>
      </c>
      <c r="J18" s="198">
        <f t="shared" si="1"/>
        <v>278</v>
      </c>
      <c r="K18" s="198">
        <v>134</v>
      </c>
      <c r="L18" s="188">
        <f t="shared" si="2"/>
        <v>10.417949033608274</v>
      </c>
      <c r="M18" s="188">
        <f t="shared" si="2"/>
        <v>6.139972916410193</v>
      </c>
      <c r="N18" s="188">
        <f t="shared" si="3"/>
        <v>4.431314623338257</v>
      </c>
      <c r="O18" s="188">
        <f t="shared" si="4"/>
        <v>24.495677233429394</v>
      </c>
      <c r="P18" s="188">
        <f t="shared" si="5"/>
        <v>5.462883171242152</v>
      </c>
      <c r="Q18" s="189">
        <f t="shared" si="5"/>
        <v>1.8158315893142927</v>
      </c>
      <c r="R18" s="190">
        <f t="shared" si="5"/>
        <v>4.2779761171980795</v>
      </c>
      <c r="S18" s="190">
        <f t="shared" si="6"/>
        <v>2.0620460421026716</v>
      </c>
    </row>
    <row r="19" spans="1:19" ht="18.75" customHeight="1">
      <c r="A19" s="187"/>
      <c r="B19" s="191"/>
      <c r="C19" s="192"/>
      <c r="D19" s="193"/>
      <c r="E19" s="193"/>
      <c r="F19" s="193"/>
      <c r="G19" s="193"/>
      <c r="H19" s="193"/>
      <c r="I19" s="193"/>
      <c r="J19" s="194"/>
      <c r="K19" s="194"/>
      <c r="L19" s="195"/>
      <c r="M19" s="195"/>
      <c r="N19" s="195"/>
      <c r="O19" s="195"/>
      <c r="P19" s="195"/>
      <c r="Q19" s="196"/>
      <c r="R19" s="197"/>
      <c r="S19" s="197"/>
    </row>
    <row r="20" spans="1:19" ht="18.75" customHeight="1">
      <c r="A20" s="379" t="s">
        <v>156</v>
      </c>
      <c r="B20" s="380"/>
      <c r="C20" s="199">
        <f>SUM(C21)</f>
        <v>10150</v>
      </c>
      <c r="D20" s="199">
        <f aca="true" t="shared" si="7" ref="D20:K20">SUM(D21)</f>
        <v>68</v>
      </c>
      <c r="E20" s="199">
        <f t="shared" si="7"/>
        <v>120</v>
      </c>
      <c r="F20" s="199">
        <v>0</v>
      </c>
      <c r="G20" s="199">
        <f t="shared" si="7"/>
        <v>5</v>
      </c>
      <c r="H20" s="199">
        <f t="shared" si="7"/>
        <v>42</v>
      </c>
      <c r="I20" s="199">
        <f t="shared" si="7"/>
        <v>19</v>
      </c>
      <c r="J20" s="200">
        <f t="shared" si="7"/>
        <v>-52</v>
      </c>
      <c r="K20" s="200">
        <f t="shared" si="7"/>
        <v>-70</v>
      </c>
      <c r="L20" s="188">
        <f t="shared" si="2"/>
        <v>6.699507389162561</v>
      </c>
      <c r="M20" s="188">
        <f t="shared" si="2"/>
        <v>11.822660098522167</v>
      </c>
      <c r="N20" s="188">
        <f t="shared" si="3"/>
        <v>0</v>
      </c>
      <c r="O20" s="188">
        <f t="shared" si="4"/>
        <v>68.4931506849315</v>
      </c>
      <c r="P20" s="188">
        <f t="shared" si="5"/>
        <v>4.137931034482759</v>
      </c>
      <c r="Q20" s="189">
        <f t="shared" si="5"/>
        <v>1.8719211822660098</v>
      </c>
      <c r="R20" s="190">
        <f t="shared" si="5"/>
        <v>-5.123152709359606</v>
      </c>
      <c r="S20" s="190">
        <f t="shared" si="6"/>
        <v>-6.896551724137931</v>
      </c>
    </row>
    <row r="21" spans="1:19" ht="18.75" customHeight="1">
      <c r="A21" s="201"/>
      <c r="B21" s="202" t="s">
        <v>155</v>
      </c>
      <c r="C21" s="203">
        <v>10150</v>
      </c>
      <c r="D21" s="204">
        <v>68</v>
      </c>
      <c r="E21" s="204">
        <v>120</v>
      </c>
      <c r="F21" s="205">
        <v>0</v>
      </c>
      <c r="G21" s="204">
        <v>5</v>
      </c>
      <c r="H21" s="204">
        <v>42</v>
      </c>
      <c r="I21" s="204">
        <v>19</v>
      </c>
      <c r="J21" s="206">
        <f t="shared" si="1"/>
        <v>-52</v>
      </c>
      <c r="K21" s="206">
        <v>-70</v>
      </c>
      <c r="L21" s="207">
        <f t="shared" si="2"/>
        <v>6.699507389162561</v>
      </c>
      <c r="M21" s="207">
        <f t="shared" si="2"/>
        <v>11.822660098522167</v>
      </c>
      <c r="N21" s="207">
        <f t="shared" si="3"/>
        <v>0</v>
      </c>
      <c r="O21" s="207">
        <f t="shared" si="4"/>
        <v>68.4931506849315</v>
      </c>
      <c r="P21" s="207">
        <f t="shared" si="5"/>
        <v>4.137931034482759</v>
      </c>
      <c r="Q21" s="208">
        <f t="shared" si="5"/>
        <v>1.8719211822660098</v>
      </c>
      <c r="R21" s="209">
        <f t="shared" si="5"/>
        <v>-5.123152709359606</v>
      </c>
      <c r="S21" s="209">
        <f t="shared" si="6"/>
        <v>-6.896551724137931</v>
      </c>
    </row>
    <row r="22" spans="1:19" ht="18.75" customHeight="1">
      <c r="A22" s="201"/>
      <c r="B22" s="202"/>
      <c r="C22" s="210"/>
      <c r="D22" s="211"/>
      <c r="E22" s="211"/>
      <c r="F22" s="211"/>
      <c r="G22" s="211"/>
      <c r="H22" s="211"/>
      <c r="I22" s="211"/>
      <c r="J22" s="212"/>
      <c r="K22" s="212"/>
      <c r="L22" s="213"/>
      <c r="M22" s="213"/>
      <c r="N22" s="213"/>
      <c r="O22" s="213"/>
      <c r="P22" s="213"/>
      <c r="Q22" s="214"/>
      <c r="R22" s="215"/>
      <c r="S22" s="215"/>
    </row>
    <row r="23" spans="1:19" ht="18.75" customHeight="1">
      <c r="A23" s="379" t="s">
        <v>154</v>
      </c>
      <c r="B23" s="380"/>
      <c r="C23" s="199">
        <f>SUM(C24:C27)</f>
        <v>49678</v>
      </c>
      <c r="D23" s="199">
        <f aca="true" t="shared" si="8" ref="D23:K23">SUM(D24:D27)</f>
        <v>540</v>
      </c>
      <c r="E23" s="199">
        <f t="shared" si="8"/>
        <v>342</v>
      </c>
      <c r="F23" s="199">
        <f t="shared" si="8"/>
        <v>1</v>
      </c>
      <c r="G23" s="199">
        <f t="shared" si="8"/>
        <v>13</v>
      </c>
      <c r="H23" s="199">
        <f t="shared" si="8"/>
        <v>304</v>
      </c>
      <c r="I23" s="199">
        <f t="shared" si="8"/>
        <v>95</v>
      </c>
      <c r="J23" s="200">
        <f t="shared" si="8"/>
        <v>198</v>
      </c>
      <c r="K23" s="200">
        <f t="shared" si="8"/>
        <v>416</v>
      </c>
      <c r="L23" s="188">
        <f t="shared" si="2"/>
        <v>10.870002818148878</v>
      </c>
      <c r="M23" s="188">
        <f t="shared" si="2"/>
        <v>6.884335118160957</v>
      </c>
      <c r="N23" s="188">
        <f t="shared" si="3"/>
        <v>1.8518518518518519</v>
      </c>
      <c r="O23" s="188">
        <f t="shared" si="4"/>
        <v>23.508137432188065</v>
      </c>
      <c r="P23" s="188">
        <f t="shared" si="5"/>
        <v>6.1194089939208505</v>
      </c>
      <c r="Q23" s="189">
        <f t="shared" si="5"/>
        <v>1.9123153106002657</v>
      </c>
      <c r="R23" s="190">
        <f t="shared" si="5"/>
        <v>3.985667699987922</v>
      </c>
      <c r="S23" s="190">
        <f t="shared" si="6"/>
        <v>8.373928096944322</v>
      </c>
    </row>
    <row r="24" spans="1:19" ht="18.75" customHeight="1">
      <c r="A24" s="201"/>
      <c r="B24" s="202" t="s">
        <v>153</v>
      </c>
      <c r="C24" s="203">
        <v>15305</v>
      </c>
      <c r="D24" s="204">
        <v>166</v>
      </c>
      <c r="E24" s="204">
        <v>103</v>
      </c>
      <c r="F24" s="205">
        <v>0</v>
      </c>
      <c r="G24" s="204">
        <v>6</v>
      </c>
      <c r="H24" s="204">
        <v>88</v>
      </c>
      <c r="I24" s="204">
        <v>37</v>
      </c>
      <c r="J24" s="206">
        <f t="shared" si="1"/>
        <v>63</v>
      </c>
      <c r="K24" s="206">
        <v>165</v>
      </c>
      <c r="L24" s="207">
        <f t="shared" si="2"/>
        <v>10.846128716105849</v>
      </c>
      <c r="M24" s="207">
        <f t="shared" si="2"/>
        <v>6.729826853969291</v>
      </c>
      <c r="N24" s="207">
        <f t="shared" si="3"/>
        <v>0</v>
      </c>
      <c r="O24" s="207">
        <f t="shared" si="4"/>
        <v>34.883720930232556</v>
      </c>
      <c r="P24" s="207">
        <f t="shared" si="5"/>
        <v>5.749754982032016</v>
      </c>
      <c r="Q24" s="208">
        <f t="shared" si="5"/>
        <v>2.4175106174452794</v>
      </c>
      <c r="R24" s="209">
        <f t="shared" si="5"/>
        <v>4.116301862136557</v>
      </c>
      <c r="S24" s="209">
        <f t="shared" si="6"/>
        <v>10.78079059131003</v>
      </c>
    </row>
    <row r="25" spans="1:19" ht="18.75" customHeight="1">
      <c r="A25" s="201"/>
      <c r="B25" s="202" t="s">
        <v>152</v>
      </c>
      <c r="C25" s="203">
        <v>15269</v>
      </c>
      <c r="D25" s="204">
        <v>174</v>
      </c>
      <c r="E25" s="204">
        <v>109</v>
      </c>
      <c r="F25" s="205">
        <v>0</v>
      </c>
      <c r="G25" s="204">
        <v>3</v>
      </c>
      <c r="H25" s="204">
        <v>111</v>
      </c>
      <c r="I25" s="204">
        <v>31</v>
      </c>
      <c r="J25" s="206">
        <f t="shared" si="1"/>
        <v>65</v>
      </c>
      <c r="K25" s="206">
        <v>99</v>
      </c>
      <c r="L25" s="207">
        <f t="shared" si="2"/>
        <v>11.395638221232563</v>
      </c>
      <c r="M25" s="207">
        <f t="shared" si="2"/>
        <v>7.138646931691663</v>
      </c>
      <c r="N25" s="207">
        <f t="shared" si="3"/>
        <v>0</v>
      </c>
      <c r="O25" s="207">
        <f t="shared" si="4"/>
        <v>16.949152542372882</v>
      </c>
      <c r="P25" s="207">
        <f t="shared" si="5"/>
        <v>7.2696312790621525</v>
      </c>
      <c r="Q25" s="208">
        <f t="shared" si="5"/>
        <v>2.030257384242583</v>
      </c>
      <c r="R25" s="209">
        <f t="shared" si="5"/>
        <v>4.2569912895409</v>
      </c>
      <c r="S25" s="209">
        <f t="shared" si="6"/>
        <v>6.4837251948392165</v>
      </c>
    </row>
    <row r="26" spans="1:19" ht="18.75" customHeight="1">
      <c r="A26" s="201"/>
      <c r="B26" s="202" t="s">
        <v>151</v>
      </c>
      <c r="C26" s="203">
        <v>14186</v>
      </c>
      <c r="D26" s="204">
        <v>151</v>
      </c>
      <c r="E26" s="204">
        <v>89</v>
      </c>
      <c r="F26" s="205">
        <v>1</v>
      </c>
      <c r="G26" s="204">
        <v>3</v>
      </c>
      <c r="H26" s="204">
        <v>80</v>
      </c>
      <c r="I26" s="204">
        <v>19</v>
      </c>
      <c r="J26" s="206">
        <f t="shared" si="1"/>
        <v>62</v>
      </c>
      <c r="K26" s="206">
        <v>146</v>
      </c>
      <c r="L26" s="207">
        <f t="shared" si="2"/>
        <v>10.644297194417032</v>
      </c>
      <c r="M26" s="207">
        <f t="shared" si="2"/>
        <v>6.273791061610038</v>
      </c>
      <c r="N26" s="207">
        <f t="shared" si="3"/>
        <v>6.622516556291391</v>
      </c>
      <c r="O26" s="207">
        <f t="shared" si="4"/>
        <v>19.48051948051948</v>
      </c>
      <c r="P26" s="207">
        <f t="shared" si="5"/>
        <v>5.639362752009023</v>
      </c>
      <c r="Q26" s="208">
        <f t="shared" si="5"/>
        <v>1.339348653602143</v>
      </c>
      <c r="R26" s="209">
        <f t="shared" si="5"/>
        <v>4.370506132806993</v>
      </c>
      <c r="S26" s="209">
        <f t="shared" si="6"/>
        <v>10.291837022416466</v>
      </c>
    </row>
    <row r="27" spans="1:19" ht="18.75" customHeight="1">
      <c r="A27" s="201"/>
      <c r="B27" s="202" t="s">
        <v>150</v>
      </c>
      <c r="C27" s="203">
        <v>4918</v>
      </c>
      <c r="D27" s="204">
        <v>49</v>
      </c>
      <c r="E27" s="204">
        <v>41</v>
      </c>
      <c r="F27" s="205">
        <v>0</v>
      </c>
      <c r="G27" s="205">
        <v>1</v>
      </c>
      <c r="H27" s="204">
        <v>25</v>
      </c>
      <c r="I27" s="204">
        <v>8</v>
      </c>
      <c r="J27" s="206">
        <f t="shared" si="1"/>
        <v>8</v>
      </c>
      <c r="K27" s="206">
        <v>6</v>
      </c>
      <c r="L27" s="207">
        <f t="shared" si="2"/>
        <v>9.963399755998374</v>
      </c>
      <c r="M27" s="207">
        <f t="shared" si="2"/>
        <v>8.336722244814965</v>
      </c>
      <c r="N27" s="207">
        <f t="shared" si="3"/>
        <v>0</v>
      </c>
      <c r="O27" s="207">
        <f t="shared" si="4"/>
        <v>20</v>
      </c>
      <c r="P27" s="207">
        <f t="shared" si="5"/>
        <v>5.08336722244815</v>
      </c>
      <c r="Q27" s="208">
        <f t="shared" si="5"/>
        <v>1.626677511183408</v>
      </c>
      <c r="R27" s="209">
        <f t="shared" si="5"/>
        <v>1.626677511183408</v>
      </c>
      <c r="S27" s="209">
        <f t="shared" si="6"/>
        <v>1.2200081333875559</v>
      </c>
    </row>
    <row r="28" spans="1:19" ht="18.75" customHeight="1">
      <c r="A28" s="201"/>
      <c r="B28" s="202"/>
      <c r="C28" s="210"/>
      <c r="D28" s="211"/>
      <c r="E28" s="211"/>
      <c r="F28" s="211"/>
      <c r="G28" s="211"/>
      <c r="H28" s="211"/>
      <c r="I28" s="211"/>
      <c r="J28" s="212"/>
      <c r="K28" s="212"/>
      <c r="L28" s="213"/>
      <c r="M28" s="213"/>
      <c r="N28" s="213"/>
      <c r="O28" s="213"/>
      <c r="P28" s="213"/>
      <c r="Q28" s="214"/>
      <c r="R28" s="215"/>
      <c r="S28" s="215"/>
    </row>
    <row r="29" spans="1:19" ht="18.75" customHeight="1">
      <c r="A29" s="379" t="s">
        <v>149</v>
      </c>
      <c r="B29" s="380"/>
      <c r="C29" s="199">
        <f>SUM(C30:C37)</f>
        <v>86094</v>
      </c>
      <c r="D29" s="199">
        <f aca="true" t="shared" si="9" ref="D29:K29">SUM(D30:D37)</f>
        <v>1038</v>
      </c>
      <c r="E29" s="199">
        <f t="shared" si="9"/>
        <v>517</v>
      </c>
      <c r="F29" s="199">
        <f t="shared" si="9"/>
        <v>0</v>
      </c>
      <c r="G29" s="199">
        <f t="shared" si="9"/>
        <v>19</v>
      </c>
      <c r="H29" s="199">
        <f t="shared" si="9"/>
        <v>637</v>
      </c>
      <c r="I29" s="199">
        <f t="shared" si="9"/>
        <v>176</v>
      </c>
      <c r="J29" s="200">
        <f t="shared" si="9"/>
        <v>521</v>
      </c>
      <c r="K29" s="200">
        <f t="shared" si="9"/>
        <v>304</v>
      </c>
      <c r="L29" s="188">
        <f t="shared" si="2"/>
        <v>12.056589309359538</v>
      </c>
      <c r="M29" s="188">
        <f t="shared" si="2"/>
        <v>6.005064232118382</v>
      </c>
      <c r="N29" s="188">
        <f t="shared" si="3"/>
        <v>0</v>
      </c>
      <c r="O29" s="188">
        <f t="shared" si="4"/>
        <v>17.975402081362347</v>
      </c>
      <c r="P29" s="188">
        <f t="shared" si="5"/>
        <v>7.398889585801566</v>
      </c>
      <c r="Q29" s="189">
        <f t="shared" si="5"/>
        <v>2.0442771854020023</v>
      </c>
      <c r="R29" s="190">
        <f t="shared" si="5"/>
        <v>6.051525077241155</v>
      </c>
      <c r="S29" s="190">
        <f t="shared" si="6"/>
        <v>3.5310242293307317</v>
      </c>
    </row>
    <row r="30" spans="1:19" ht="18.75" customHeight="1">
      <c r="A30" s="201"/>
      <c r="B30" s="202" t="s">
        <v>148</v>
      </c>
      <c r="C30" s="203">
        <v>12431</v>
      </c>
      <c r="D30" s="204">
        <v>166</v>
      </c>
      <c r="E30" s="204">
        <v>83</v>
      </c>
      <c r="F30" s="205">
        <v>0</v>
      </c>
      <c r="G30" s="204">
        <v>1</v>
      </c>
      <c r="H30" s="204">
        <v>61</v>
      </c>
      <c r="I30" s="204">
        <v>20</v>
      </c>
      <c r="J30" s="206">
        <f t="shared" si="1"/>
        <v>83</v>
      </c>
      <c r="K30" s="206">
        <v>279</v>
      </c>
      <c r="L30" s="207">
        <f t="shared" si="2"/>
        <v>13.353712492961145</v>
      </c>
      <c r="M30" s="207">
        <f t="shared" si="2"/>
        <v>6.676856246480573</v>
      </c>
      <c r="N30" s="207">
        <f t="shared" si="3"/>
        <v>0</v>
      </c>
      <c r="O30" s="207">
        <f t="shared" si="4"/>
        <v>5.9880239520958085</v>
      </c>
      <c r="P30" s="207">
        <f t="shared" si="5"/>
        <v>4.907087120907409</v>
      </c>
      <c r="Q30" s="208">
        <f t="shared" si="5"/>
        <v>1.6088810232483308</v>
      </c>
      <c r="R30" s="209">
        <f t="shared" si="5"/>
        <v>6.676856246480573</v>
      </c>
      <c r="S30" s="209">
        <f t="shared" si="6"/>
        <v>22.443890274314214</v>
      </c>
    </row>
    <row r="31" spans="1:19" ht="18.75" customHeight="1">
      <c r="A31" s="201"/>
      <c r="B31" s="202" t="s">
        <v>147</v>
      </c>
      <c r="C31" s="203">
        <v>21351</v>
      </c>
      <c r="D31" s="204">
        <v>194</v>
      </c>
      <c r="E31" s="204">
        <v>130</v>
      </c>
      <c r="F31" s="205">
        <v>0</v>
      </c>
      <c r="G31" s="204">
        <v>3</v>
      </c>
      <c r="H31" s="204">
        <v>111</v>
      </c>
      <c r="I31" s="204">
        <v>31</v>
      </c>
      <c r="J31" s="206">
        <f t="shared" si="1"/>
        <v>64</v>
      </c>
      <c r="K31" s="206">
        <v>-18</v>
      </c>
      <c r="L31" s="207">
        <f t="shared" si="2"/>
        <v>9.086225469533042</v>
      </c>
      <c r="M31" s="207">
        <f t="shared" si="2"/>
        <v>6.088707788862348</v>
      </c>
      <c r="N31" s="207">
        <f t="shared" si="3"/>
        <v>0</v>
      </c>
      <c r="O31" s="207">
        <f t="shared" si="4"/>
        <v>15.228426395939087</v>
      </c>
      <c r="P31" s="207">
        <f t="shared" si="5"/>
        <v>5.198819727413236</v>
      </c>
      <c r="Q31" s="208">
        <f t="shared" si="5"/>
        <v>1.4519226265748677</v>
      </c>
      <c r="R31" s="209">
        <f t="shared" si="5"/>
        <v>2.9975176806706947</v>
      </c>
      <c r="S31" s="209">
        <f t="shared" si="6"/>
        <v>-0.8430518476886328</v>
      </c>
    </row>
    <row r="32" spans="1:19" ht="18.75" customHeight="1">
      <c r="A32" s="201"/>
      <c r="B32" s="202" t="s">
        <v>146</v>
      </c>
      <c r="C32" s="203">
        <v>44643</v>
      </c>
      <c r="D32" s="204">
        <v>619</v>
      </c>
      <c r="E32" s="204">
        <v>200</v>
      </c>
      <c r="F32" s="205">
        <v>0</v>
      </c>
      <c r="G32" s="204">
        <v>13</v>
      </c>
      <c r="H32" s="204">
        <v>427</v>
      </c>
      <c r="I32" s="204">
        <v>120</v>
      </c>
      <c r="J32" s="206">
        <f t="shared" si="1"/>
        <v>419</v>
      </c>
      <c r="K32" s="206">
        <v>82</v>
      </c>
      <c r="L32" s="207">
        <f t="shared" si="2"/>
        <v>13.865555630221984</v>
      </c>
      <c r="M32" s="207">
        <f t="shared" si="2"/>
        <v>4.479985664045875</v>
      </c>
      <c r="N32" s="207">
        <f t="shared" si="3"/>
        <v>0</v>
      </c>
      <c r="O32" s="207">
        <f t="shared" si="4"/>
        <v>20.569620253164558</v>
      </c>
      <c r="P32" s="207">
        <f t="shared" si="5"/>
        <v>9.564769392737944</v>
      </c>
      <c r="Q32" s="208">
        <f t="shared" si="5"/>
        <v>2.687991398427525</v>
      </c>
      <c r="R32" s="209">
        <f t="shared" si="5"/>
        <v>9.385569966176108</v>
      </c>
      <c r="S32" s="209">
        <f t="shared" si="6"/>
        <v>1.8367941222588087</v>
      </c>
    </row>
    <row r="33" spans="1:19" ht="18.75" customHeight="1">
      <c r="A33" s="201"/>
      <c r="B33" s="202" t="s">
        <v>145</v>
      </c>
      <c r="C33" s="203">
        <v>1202</v>
      </c>
      <c r="D33" s="204">
        <v>16</v>
      </c>
      <c r="E33" s="204">
        <v>9</v>
      </c>
      <c r="F33" s="205">
        <v>0</v>
      </c>
      <c r="G33" s="205">
        <v>0</v>
      </c>
      <c r="H33" s="204">
        <v>4</v>
      </c>
      <c r="I33" s="205">
        <v>0</v>
      </c>
      <c r="J33" s="206">
        <f t="shared" si="1"/>
        <v>7</v>
      </c>
      <c r="K33" s="206">
        <v>-15</v>
      </c>
      <c r="L33" s="207">
        <f t="shared" si="2"/>
        <v>13.311148086522463</v>
      </c>
      <c r="M33" s="207">
        <f t="shared" si="2"/>
        <v>7.487520798668885</v>
      </c>
      <c r="N33" s="207">
        <f t="shared" si="3"/>
        <v>0</v>
      </c>
      <c r="O33" s="207">
        <f t="shared" si="4"/>
        <v>0</v>
      </c>
      <c r="P33" s="207">
        <f t="shared" si="5"/>
        <v>3.327787021630616</v>
      </c>
      <c r="Q33" s="208">
        <f t="shared" si="5"/>
        <v>0</v>
      </c>
      <c r="R33" s="209">
        <f t="shared" si="5"/>
        <v>5.8236272878535775</v>
      </c>
      <c r="S33" s="209">
        <f t="shared" si="6"/>
        <v>-12.479201331114808</v>
      </c>
    </row>
    <row r="34" spans="1:19" ht="18.75" customHeight="1">
      <c r="A34" s="201"/>
      <c r="B34" s="202" t="s">
        <v>144</v>
      </c>
      <c r="C34" s="203">
        <v>1400</v>
      </c>
      <c r="D34" s="204">
        <v>6</v>
      </c>
      <c r="E34" s="204">
        <v>36</v>
      </c>
      <c r="F34" s="205">
        <v>0</v>
      </c>
      <c r="G34" s="205">
        <v>0</v>
      </c>
      <c r="H34" s="204">
        <v>10</v>
      </c>
      <c r="I34" s="205">
        <v>3</v>
      </c>
      <c r="J34" s="206">
        <f t="shared" si="1"/>
        <v>-30</v>
      </c>
      <c r="K34" s="206">
        <v>-18</v>
      </c>
      <c r="L34" s="207">
        <f t="shared" si="2"/>
        <v>4.285714285714286</v>
      </c>
      <c r="M34" s="207">
        <f t="shared" si="2"/>
        <v>25.714285714285715</v>
      </c>
      <c r="N34" s="207">
        <f t="shared" si="3"/>
        <v>0</v>
      </c>
      <c r="O34" s="207">
        <f t="shared" si="4"/>
        <v>0</v>
      </c>
      <c r="P34" s="207">
        <f t="shared" si="5"/>
        <v>7.142857142857143</v>
      </c>
      <c r="Q34" s="208">
        <f t="shared" si="5"/>
        <v>2.142857142857143</v>
      </c>
      <c r="R34" s="209">
        <f t="shared" si="5"/>
        <v>-21.428571428571427</v>
      </c>
      <c r="S34" s="209">
        <f t="shared" si="6"/>
        <v>-12.857142857142858</v>
      </c>
    </row>
    <row r="35" spans="1:19" ht="18.75" customHeight="1">
      <c r="A35" s="201"/>
      <c r="B35" s="202" t="s">
        <v>143</v>
      </c>
      <c r="C35" s="203">
        <v>3151</v>
      </c>
      <c r="D35" s="204">
        <v>26</v>
      </c>
      <c r="E35" s="204">
        <v>39</v>
      </c>
      <c r="F35" s="205">
        <v>0</v>
      </c>
      <c r="G35" s="205">
        <v>1</v>
      </c>
      <c r="H35" s="204">
        <v>14</v>
      </c>
      <c r="I35" s="205">
        <v>0</v>
      </c>
      <c r="J35" s="206">
        <f t="shared" si="1"/>
        <v>-13</v>
      </c>
      <c r="K35" s="206">
        <v>-8</v>
      </c>
      <c r="L35" s="207">
        <f t="shared" si="2"/>
        <v>8.251348778165662</v>
      </c>
      <c r="M35" s="207">
        <f t="shared" si="2"/>
        <v>12.377023167248492</v>
      </c>
      <c r="N35" s="207">
        <f t="shared" si="3"/>
        <v>0</v>
      </c>
      <c r="O35" s="207">
        <f t="shared" si="4"/>
        <v>37.03703703703704</v>
      </c>
      <c r="P35" s="207">
        <f t="shared" si="5"/>
        <v>4.443033957473818</v>
      </c>
      <c r="Q35" s="208">
        <f t="shared" si="5"/>
        <v>0</v>
      </c>
      <c r="R35" s="209">
        <f t="shared" si="5"/>
        <v>-4.125674389082831</v>
      </c>
      <c r="S35" s="209">
        <f t="shared" si="6"/>
        <v>-2.538876547127896</v>
      </c>
    </row>
    <row r="36" spans="1:19" ht="18.75" customHeight="1">
      <c r="A36" s="201"/>
      <c r="B36" s="202" t="s">
        <v>142</v>
      </c>
      <c r="C36" s="203">
        <v>731</v>
      </c>
      <c r="D36" s="204">
        <v>4</v>
      </c>
      <c r="E36" s="204">
        <v>8</v>
      </c>
      <c r="F36" s="205">
        <v>0</v>
      </c>
      <c r="G36" s="205">
        <v>1</v>
      </c>
      <c r="H36" s="205">
        <v>3</v>
      </c>
      <c r="I36" s="205">
        <v>1</v>
      </c>
      <c r="J36" s="206">
        <f t="shared" si="1"/>
        <v>-4</v>
      </c>
      <c r="K36" s="206">
        <v>5</v>
      </c>
      <c r="L36" s="207">
        <f t="shared" si="2"/>
        <v>5.471956224350206</v>
      </c>
      <c r="M36" s="207">
        <f t="shared" si="2"/>
        <v>10.943912448700411</v>
      </c>
      <c r="N36" s="207">
        <f t="shared" si="3"/>
        <v>0</v>
      </c>
      <c r="O36" s="207">
        <f t="shared" si="4"/>
        <v>200</v>
      </c>
      <c r="P36" s="207">
        <f t="shared" si="5"/>
        <v>4.1039671682626535</v>
      </c>
      <c r="Q36" s="208">
        <f t="shared" si="5"/>
        <v>1.3679890560875514</v>
      </c>
      <c r="R36" s="209">
        <f t="shared" si="5"/>
        <v>-5.471956224350206</v>
      </c>
      <c r="S36" s="209">
        <f t="shared" si="6"/>
        <v>6.839945280437757</v>
      </c>
    </row>
    <row r="37" spans="1:19" ht="18.75" customHeight="1">
      <c r="A37" s="201"/>
      <c r="B37" s="202" t="s">
        <v>141</v>
      </c>
      <c r="C37" s="203">
        <v>1185</v>
      </c>
      <c r="D37" s="204">
        <v>7</v>
      </c>
      <c r="E37" s="204">
        <v>12</v>
      </c>
      <c r="F37" s="205">
        <v>0</v>
      </c>
      <c r="G37" s="205">
        <v>0</v>
      </c>
      <c r="H37" s="204">
        <v>7</v>
      </c>
      <c r="I37" s="205">
        <v>1</v>
      </c>
      <c r="J37" s="206">
        <f t="shared" si="1"/>
        <v>-5</v>
      </c>
      <c r="K37" s="206">
        <v>-3</v>
      </c>
      <c r="L37" s="207">
        <f t="shared" si="2"/>
        <v>5.9071729957805905</v>
      </c>
      <c r="M37" s="207">
        <f t="shared" si="2"/>
        <v>10.126582278481013</v>
      </c>
      <c r="N37" s="207">
        <f t="shared" si="3"/>
        <v>0</v>
      </c>
      <c r="O37" s="207">
        <f t="shared" si="4"/>
        <v>0</v>
      </c>
      <c r="P37" s="207">
        <f t="shared" si="5"/>
        <v>5.9071729957805905</v>
      </c>
      <c r="Q37" s="208">
        <f t="shared" si="5"/>
        <v>0.8438818565400844</v>
      </c>
      <c r="R37" s="209">
        <f t="shared" si="5"/>
        <v>-4.219409282700422</v>
      </c>
      <c r="S37" s="209">
        <f t="shared" si="6"/>
        <v>-2.5316455696202533</v>
      </c>
    </row>
    <row r="38" spans="1:19" ht="18.75" customHeight="1">
      <c r="A38" s="201"/>
      <c r="B38" s="202"/>
      <c r="C38" s="210"/>
      <c r="D38" s="211"/>
      <c r="E38" s="211"/>
      <c r="F38" s="211"/>
      <c r="G38" s="211"/>
      <c r="H38" s="211"/>
      <c r="I38" s="211"/>
      <c r="J38" s="212"/>
      <c r="K38" s="212"/>
      <c r="L38" s="213"/>
      <c r="M38" s="213"/>
      <c r="N38" s="213"/>
      <c r="O38" s="213"/>
      <c r="P38" s="213"/>
      <c r="Q38" s="214"/>
      <c r="R38" s="215"/>
      <c r="S38" s="215"/>
    </row>
    <row r="39" spans="1:19" ht="18.75" customHeight="1">
      <c r="A39" s="379" t="s">
        <v>140</v>
      </c>
      <c r="B39" s="380"/>
      <c r="C39" s="199">
        <f>SUM(C40:C44)</f>
        <v>95105</v>
      </c>
      <c r="D39" s="199">
        <f aca="true" t="shared" si="10" ref="D39:K39">SUM(D40:D44)</f>
        <v>988</v>
      </c>
      <c r="E39" s="199">
        <f t="shared" si="10"/>
        <v>620</v>
      </c>
      <c r="F39" s="199">
        <f t="shared" si="10"/>
        <v>5</v>
      </c>
      <c r="G39" s="199">
        <f t="shared" si="10"/>
        <v>22</v>
      </c>
      <c r="H39" s="199">
        <f t="shared" si="10"/>
        <v>549</v>
      </c>
      <c r="I39" s="199">
        <f t="shared" si="10"/>
        <v>171</v>
      </c>
      <c r="J39" s="200">
        <f t="shared" si="10"/>
        <v>368</v>
      </c>
      <c r="K39" s="200">
        <f t="shared" si="10"/>
        <v>326</v>
      </c>
      <c r="L39" s="188">
        <f t="shared" si="2"/>
        <v>10.388517953840491</v>
      </c>
      <c r="M39" s="188">
        <f t="shared" si="2"/>
        <v>6.519110456863467</v>
      </c>
      <c r="N39" s="188">
        <f t="shared" si="3"/>
        <v>5.060728744939271</v>
      </c>
      <c r="O39" s="188">
        <f t="shared" si="4"/>
        <v>21.782178217821784</v>
      </c>
      <c r="P39" s="188">
        <f t="shared" si="5"/>
        <v>5.7725671626097474</v>
      </c>
      <c r="Q39" s="189">
        <f t="shared" si="5"/>
        <v>1.798012722780085</v>
      </c>
      <c r="R39" s="190">
        <f t="shared" si="5"/>
        <v>3.8694074969770256</v>
      </c>
      <c r="S39" s="190">
        <f t="shared" si="6"/>
        <v>3.427790336995952</v>
      </c>
    </row>
    <row r="40" spans="1:19" ht="18.75" customHeight="1">
      <c r="A40" s="201"/>
      <c r="B40" s="202" t="s">
        <v>139</v>
      </c>
      <c r="C40" s="203">
        <v>34157</v>
      </c>
      <c r="D40" s="204">
        <v>403</v>
      </c>
      <c r="E40" s="204">
        <v>218</v>
      </c>
      <c r="F40" s="205">
        <v>1</v>
      </c>
      <c r="G40" s="204">
        <v>12</v>
      </c>
      <c r="H40" s="204">
        <v>202</v>
      </c>
      <c r="I40" s="204">
        <v>67</v>
      </c>
      <c r="J40" s="206">
        <f t="shared" si="1"/>
        <v>185</v>
      </c>
      <c r="K40" s="206">
        <v>428</v>
      </c>
      <c r="L40" s="207">
        <f t="shared" si="2"/>
        <v>11.798460052112304</v>
      </c>
      <c r="M40" s="207">
        <f t="shared" si="2"/>
        <v>6.382293526949088</v>
      </c>
      <c r="N40" s="207">
        <f t="shared" si="3"/>
        <v>2.4813895781637716</v>
      </c>
      <c r="O40" s="207">
        <f t="shared" si="4"/>
        <v>28.91566265060241</v>
      </c>
      <c r="P40" s="207">
        <f t="shared" si="5"/>
        <v>5.913868313961999</v>
      </c>
      <c r="Q40" s="208">
        <f t="shared" si="5"/>
        <v>1.9615305793834352</v>
      </c>
      <c r="R40" s="209">
        <f t="shared" si="5"/>
        <v>5.4161665251632165</v>
      </c>
      <c r="S40" s="209">
        <f t="shared" si="6"/>
        <v>12.53037444740463</v>
      </c>
    </row>
    <row r="41" spans="1:19" ht="18.75" customHeight="1">
      <c r="A41" s="201"/>
      <c r="B41" s="202" t="s">
        <v>138</v>
      </c>
      <c r="C41" s="203">
        <v>10809</v>
      </c>
      <c r="D41" s="204">
        <v>87</v>
      </c>
      <c r="E41" s="204">
        <v>100</v>
      </c>
      <c r="F41" s="205">
        <v>1</v>
      </c>
      <c r="G41" s="205">
        <v>0</v>
      </c>
      <c r="H41" s="204">
        <v>60</v>
      </c>
      <c r="I41" s="204">
        <v>10</v>
      </c>
      <c r="J41" s="206">
        <f t="shared" si="1"/>
        <v>-13</v>
      </c>
      <c r="K41" s="206">
        <v>-42</v>
      </c>
      <c r="L41" s="207">
        <f t="shared" si="2"/>
        <v>8.048848182070497</v>
      </c>
      <c r="M41" s="207">
        <f t="shared" si="2"/>
        <v>9.251549634563789</v>
      </c>
      <c r="N41" s="207">
        <f t="shared" si="3"/>
        <v>11.494252873563218</v>
      </c>
      <c r="O41" s="207">
        <f t="shared" si="4"/>
        <v>0</v>
      </c>
      <c r="P41" s="207">
        <f t="shared" si="5"/>
        <v>5.550929780738274</v>
      </c>
      <c r="Q41" s="208">
        <f t="shared" si="5"/>
        <v>0.9251549634563789</v>
      </c>
      <c r="R41" s="209">
        <f t="shared" si="5"/>
        <v>-1.2027014524932926</v>
      </c>
      <c r="S41" s="209">
        <f t="shared" si="6"/>
        <v>-3.8856508465167914</v>
      </c>
    </row>
    <row r="42" spans="1:19" ht="18.75" customHeight="1">
      <c r="A42" s="201"/>
      <c r="B42" s="202" t="s">
        <v>137</v>
      </c>
      <c r="C42" s="203">
        <v>11227</v>
      </c>
      <c r="D42" s="204">
        <v>101</v>
      </c>
      <c r="E42" s="204">
        <v>90</v>
      </c>
      <c r="F42" s="205">
        <v>0</v>
      </c>
      <c r="G42" s="204">
        <v>3</v>
      </c>
      <c r="H42" s="204">
        <v>61</v>
      </c>
      <c r="I42" s="204">
        <v>14</v>
      </c>
      <c r="J42" s="206">
        <f t="shared" si="1"/>
        <v>11</v>
      </c>
      <c r="K42" s="206">
        <v>-46</v>
      </c>
      <c r="L42" s="207">
        <f t="shared" si="2"/>
        <v>8.996169947448116</v>
      </c>
      <c r="M42" s="207">
        <f t="shared" si="2"/>
        <v>8.01638906208248</v>
      </c>
      <c r="N42" s="207">
        <f t="shared" si="3"/>
        <v>0</v>
      </c>
      <c r="O42" s="207">
        <f t="shared" si="4"/>
        <v>28.846153846153847</v>
      </c>
      <c r="P42" s="207">
        <f t="shared" si="5"/>
        <v>5.433330364300347</v>
      </c>
      <c r="Q42" s="208">
        <f t="shared" si="5"/>
        <v>1.2469938541017191</v>
      </c>
      <c r="R42" s="209">
        <f t="shared" si="5"/>
        <v>0.9797808853656365</v>
      </c>
      <c r="S42" s="209">
        <f t="shared" si="6"/>
        <v>-4.097265520619934</v>
      </c>
    </row>
    <row r="43" spans="1:19" ht="18.75" customHeight="1">
      <c r="A43" s="201"/>
      <c r="B43" s="202" t="s">
        <v>136</v>
      </c>
      <c r="C43" s="203">
        <v>12513</v>
      </c>
      <c r="D43" s="204">
        <v>150</v>
      </c>
      <c r="E43" s="204">
        <v>82</v>
      </c>
      <c r="F43" s="205">
        <v>0</v>
      </c>
      <c r="G43" s="204">
        <v>4</v>
      </c>
      <c r="H43" s="204">
        <v>60</v>
      </c>
      <c r="I43" s="204">
        <v>14</v>
      </c>
      <c r="J43" s="206">
        <f t="shared" si="1"/>
        <v>68</v>
      </c>
      <c r="K43" s="206">
        <v>-10</v>
      </c>
      <c r="L43" s="207">
        <f t="shared" si="2"/>
        <v>11.987532965715655</v>
      </c>
      <c r="M43" s="207">
        <f t="shared" si="2"/>
        <v>6.553184687924558</v>
      </c>
      <c r="N43" s="207">
        <f t="shared" si="3"/>
        <v>0</v>
      </c>
      <c r="O43" s="207">
        <f t="shared" si="4"/>
        <v>25.974025974025974</v>
      </c>
      <c r="P43" s="207">
        <f t="shared" si="5"/>
        <v>4.795013186286262</v>
      </c>
      <c r="Q43" s="208">
        <f t="shared" si="5"/>
        <v>1.1188364101334611</v>
      </c>
      <c r="R43" s="209">
        <f t="shared" si="5"/>
        <v>5.434348277791098</v>
      </c>
      <c r="S43" s="209">
        <f t="shared" si="6"/>
        <v>-0.7991688643810437</v>
      </c>
    </row>
    <row r="44" spans="1:19" ht="18.75" customHeight="1">
      <c r="A44" s="201"/>
      <c r="B44" s="202" t="s">
        <v>135</v>
      </c>
      <c r="C44" s="203">
        <v>26399</v>
      </c>
      <c r="D44" s="204">
        <v>247</v>
      </c>
      <c r="E44" s="204">
        <v>130</v>
      </c>
      <c r="F44" s="205">
        <v>3</v>
      </c>
      <c r="G44" s="204">
        <v>3</v>
      </c>
      <c r="H44" s="204">
        <v>166</v>
      </c>
      <c r="I44" s="204">
        <v>66</v>
      </c>
      <c r="J44" s="206">
        <f t="shared" si="1"/>
        <v>117</v>
      </c>
      <c r="K44" s="206">
        <v>-4</v>
      </c>
      <c r="L44" s="207">
        <f t="shared" si="2"/>
        <v>9.356415015720293</v>
      </c>
      <c r="M44" s="207">
        <f t="shared" si="2"/>
        <v>4.924428955642259</v>
      </c>
      <c r="N44" s="207">
        <f t="shared" si="3"/>
        <v>12.145748987854251</v>
      </c>
      <c r="O44" s="207">
        <f t="shared" si="4"/>
        <v>12</v>
      </c>
      <c r="P44" s="207">
        <f t="shared" si="5"/>
        <v>6.288116974127808</v>
      </c>
      <c r="Q44" s="208">
        <f t="shared" si="5"/>
        <v>2.5000947005568395</v>
      </c>
      <c r="R44" s="209">
        <f t="shared" si="5"/>
        <v>4.431986060078033</v>
      </c>
      <c r="S44" s="209">
        <f t="shared" si="6"/>
        <v>-0.15152089094283874</v>
      </c>
    </row>
    <row r="45" spans="1:19" ht="18.75" customHeight="1">
      <c r="A45" s="201"/>
      <c r="B45" s="202"/>
      <c r="C45" s="210"/>
      <c r="D45" s="211"/>
      <c r="E45" s="211"/>
      <c r="F45" s="211"/>
      <c r="G45" s="211"/>
      <c r="H45" s="211"/>
      <c r="I45" s="211"/>
      <c r="J45" s="212"/>
      <c r="K45" s="212"/>
      <c r="L45" s="213"/>
      <c r="M45" s="213"/>
      <c r="N45" s="213"/>
      <c r="O45" s="213"/>
      <c r="P45" s="213"/>
      <c r="Q45" s="214"/>
      <c r="R45" s="215"/>
      <c r="S45" s="215"/>
    </row>
    <row r="46" spans="1:19" ht="18.75" customHeight="1">
      <c r="A46" s="379" t="s">
        <v>134</v>
      </c>
      <c r="B46" s="380"/>
      <c r="C46" s="199">
        <f>SUM(C47:C50)</f>
        <v>41210</v>
      </c>
      <c r="D46" s="199">
        <f aca="true" t="shared" si="11" ref="D46:K46">SUM(D47:D50)</f>
        <v>323</v>
      </c>
      <c r="E46" s="199">
        <f t="shared" si="11"/>
        <v>478</v>
      </c>
      <c r="F46" s="199">
        <f t="shared" si="11"/>
        <v>3</v>
      </c>
      <c r="G46" s="199">
        <f t="shared" si="11"/>
        <v>9</v>
      </c>
      <c r="H46" s="199">
        <f t="shared" si="11"/>
        <v>187</v>
      </c>
      <c r="I46" s="199">
        <f t="shared" si="11"/>
        <v>44</v>
      </c>
      <c r="J46" s="200">
        <f t="shared" si="11"/>
        <v>-155</v>
      </c>
      <c r="K46" s="200">
        <f t="shared" si="11"/>
        <v>-194</v>
      </c>
      <c r="L46" s="188">
        <f t="shared" si="2"/>
        <v>7.837903421499636</v>
      </c>
      <c r="M46" s="188">
        <f t="shared" si="2"/>
        <v>11.59912642562485</v>
      </c>
      <c r="N46" s="188">
        <f t="shared" si="3"/>
        <v>9.287925696594428</v>
      </c>
      <c r="O46" s="188">
        <f t="shared" si="4"/>
        <v>27.10843373493976</v>
      </c>
      <c r="P46" s="188">
        <f t="shared" si="5"/>
        <v>4.537733559815579</v>
      </c>
      <c r="Q46" s="189">
        <f t="shared" si="5"/>
        <v>1.067702014074254</v>
      </c>
      <c r="R46" s="190">
        <f t="shared" si="5"/>
        <v>-3.7612230041252124</v>
      </c>
      <c r="S46" s="190">
        <f t="shared" si="6"/>
        <v>-4.707595243872847</v>
      </c>
    </row>
    <row r="47" spans="1:19" ht="18.75" customHeight="1">
      <c r="A47" s="201"/>
      <c r="B47" s="202" t="s">
        <v>133</v>
      </c>
      <c r="C47" s="203">
        <v>9709</v>
      </c>
      <c r="D47" s="204">
        <v>53</v>
      </c>
      <c r="E47" s="204">
        <v>128</v>
      </c>
      <c r="F47" s="205">
        <v>0</v>
      </c>
      <c r="G47" s="205">
        <v>1</v>
      </c>
      <c r="H47" s="204">
        <v>28</v>
      </c>
      <c r="I47" s="204">
        <v>7</v>
      </c>
      <c r="J47" s="206">
        <f t="shared" si="1"/>
        <v>-75</v>
      </c>
      <c r="K47" s="206">
        <v>-74</v>
      </c>
      <c r="L47" s="207">
        <f t="shared" si="2"/>
        <v>5.458852610979504</v>
      </c>
      <c r="M47" s="207">
        <f t="shared" si="2"/>
        <v>13.183644041610876</v>
      </c>
      <c r="N47" s="207">
        <f t="shared" si="3"/>
        <v>0</v>
      </c>
      <c r="O47" s="207">
        <f t="shared" si="4"/>
        <v>18.51851851851852</v>
      </c>
      <c r="P47" s="207">
        <f t="shared" si="5"/>
        <v>2.883922134102379</v>
      </c>
      <c r="Q47" s="208">
        <f t="shared" si="5"/>
        <v>0.7209805335255948</v>
      </c>
      <c r="R47" s="209">
        <f t="shared" si="5"/>
        <v>-7.724791430631373</v>
      </c>
      <c r="S47" s="209">
        <f t="shared" si="6"/>
        <v>-7.621794211556288</v>
      </c>
    </row>
    <row r="48" spans="1:19" ht="18.75" customHeight="1">
      <c r="A48" s="201"/>
      <c r="B48" s="202" t="s">
        <v>132</v>
      </c>
      <c r="C48" s="203">
        <v>7336</v>
      </c>
      <c r="D48" s="204">
        <v>64</v>
      </c>
      <c r="E48" s="204">
        <v>79</v>
      </c>
      <c r="F48" s="205">
        <v>0</v>
      </c>
      <c r="G48" s="205">
        <v>1</v>
      </c>
      <c r="H48" s="204">
        <v>33</v>
      </c>
      <c r="I48" s="204">
        <v>9</v>
      </c>
      <c r="J48" s="206">
        <f t="shared" si="1"/>
        <v>-15</v>
      </c>
      <c r="K48" s="206">
        <v>-11</v>
      </c>
      <c r="L48" s="207">
        <f t="shared" si="2"/>
        <v>8.724100327153762</v>
      </c>
      <c r="M48" s="207">
        <f t="shared" si="2"/>
        <v>10.768811341330425</v>
      </c>
      <c r="N48" s="207">
        <f t="shared" si="3"/>
        <v>0</v>
      </c>
      <c r="O48" s="207">
        <f t="shared" si="4"/>
        <v>15.384615384615385</v>
      </c>
      <c r="P48" s="207">
        <f t="shared" si="5"/>
        <v>4.498364231188659</v>
      </c>
      <c r="Q48" s="208">
        <f t="shared" si="5"/>
        <v>1.2268266085059978</v>
      </c>
      <c r="R48" s="209">
        <f t="shared" si="5"/>
        <v>-2.044711014176663</v>
      </c>
      <c r="S48" s="209">
        <f t="shared" si="6"/>
        <v>-1.499454743729553</v>
      </c>
    </row>
    <row r="49" spans="1:19" ht="18.75" customHeight="1">
      <c r="A49" s="201"/>
      <c r="B49" s="202" t="s">
        <v>131</v>
      </c>
      <c r="C49" s="203">
        <v>15629</v>
      </c>
      <c r="D49" s="204">
        <v>124</v>
      </c>
      <c r="E49" s="204">
        <v>185</v>
      </c>
      <c r="F49" s="205">
        <v>2</v>
      </c>
      <c r="G49" s="204">
        <v>4</v>
      </c>
      <c r="H49" s="204">
        <v>87</v>
      </c>
      <c r="I49" s="204">
        <v>16</v>
      </c>
      <c r="J49" s="206">
        <f t="shared" si="1"/>
        <v>-61</v>
      </c>
      <c r="K49" s="206">
        <v>-60</v>
      </c>
      <c r="L49" s="207">
        <f t="shared" si="2"/>
        <v>7.9339689039605865</v>
      </c>
      <c r="M49" s="207">
        <f t="shared" si="2"/>
        <v>11.83696973574765</v>
      </c>
      <c r="N49" s="207">
        <f t="shared" si="3"/>
        <v>16.129032258064516</v>
      </c>
      <c r="O49" s="207">
        <f t="shared" si="4"/>
        <v>31.25</v>
      </c>
      <c r="P49" s="207">
        <f t="shared" si="5"/>
        <v>5.566574956811056</v>
      </c>
      <c r="Q49" s="208">
        <f t="shared" si="5"/>
        <v>1.0237379230916885</v>
      </c>
      <c r="R49" s="209">
        <f t="shared" si="5"/>
        <v>-3.9030008317870624</v>
      </c>
      <c r="S49" s="209">
        <f t="shared" si="6"/>
        <v>-3.839017211593832</v>
      </c>
    </row>
    <row r="50" spans="1:19" ht="18.75" customHeight="1">
      <c r="A50" s="201"/>
      <c r="B50" s="202" t="s">
        <v>130</v>
      </c>
      <c r="C50" s="203">
        <v>8536</v>
      </c>
      <c r="D50" s="204">
        <v>82</v>
      </c>
      <c r="E50" s="204">
        <v>86</v>
      </c>
      <c r="F50" s="205">
        <v>1</v>
      </c>
      <c r="G50" s="205">
        <v>3</v>
      </c>
      <c r="H50" s="204">
        <v>39</v>
      </c>
      <c r="I50" s="204">
        <v>12</v>
      </c>
      <c r="J50" s="206">
        <f t="shared" si="1"/>
        <v>-4</v>
      </c>
      <c r="K50" s="206">
        <v>-49</v>
      </c>
      <c r="L50" s="207">
        <f t="shared" si="2"/>
        <v>9.606373008434865</v>
      </c>
      <c r="M50" s="207">
        <f t="shared" si="2"/>
        <v>10.074976569821931</v>
      </c>
      <c r="N50" s="207">
        <f t="shared" si="3"/>
        <v>12.195121951219512</v>
      </c>
      <c r="O50" s="207">
        <f t="shared" si="4"/>
        <v>35.294117647058826</v>
      </c>
      <c r="P50" s="207">
        <f t="shared" si="5"/>
        <v>4.568884723523899</v>
      </c>
      <c r="Q50" s="208">
        <f t="shared" si="5"/>
        <v>1.4058106841611997</v>
      </c>
      <c r="R50" s="209">
        <f t="shared" si="5"/>
        <v>-0.46860356138706655</v>
      </c>
      <c r="S50" s="209">
        <f t="shared" si="6"/>
        <v>-5.740393626991565</v>
      </c>
    </row>
    <row r="51" spans="1:19" ht="18.75" customHeight="1">
      <c r="A51" s="201"/>
      <c r="B51" s="202"/>
      <c r="C51" s="210"/>
      <c r="D51" s="211"/>
      <c r="E51" s="211"/>
      <c r="F51" s="211"/>
      <c r="G51" s="211"/>
      <c r="H51" s="211"/>
      <c r="I51" s="211"/>
      <c r="J51" s="212"/>
      <c r="K51" s="212"/>
      <c r="L51" s="213"/>
      <c r="M51" s="213"/>
      <c r="N51" s="213"/>
      <c r="O51" s="213"/>
      <c r="P51" s="213"/>
      <c r="Q51" s="214"/>
      <c r="R51" s="215"/>
      <c r="S51" s="215"/>
    </row>
    <row r="52" spans="1:19" ht="18.75" customHeight="1">
      <c r="A52" s="379" t="s">
        <v>129</v>
      </c>
      <c r="B52" s="380"/>
      <c r="C52" s="199">
        <f>SUM(C53:C58)</f>
        <v>35723</v>
      </c>
      <c r="D52" s="199">
        <f aca="true" t="shared" si="12" ref="D52:K52">SUM(D53:D58)</f>
        <v>271</v>
      </c>
      <c r="E52" s="199">
        <f t="shared" si="12"/>
        <v>379</v>
      </c>
      <c r="F52" s="199">
        <v>0</v>
      </c>
      <c r="G52" s="199">
        <f t="shared" si="12"/>
        <v>8</v>
      </c>
      <c r="H52" s="199">
        <f t="shared" si="12"/>
        <v>161</v>
      </c>
      <c r="I52" s="199">
        <f t="shared" si="12"/>
        <v>29</v>
      </c>
      <c r="J52" s="200">
        <f t="shared" si="12"/>
        <v>-108</v>
      </c>
      <c r="K52" s="200">
        <f t="shared" si="12"/>
        <v>-98</v>
      </c>
      <c r="L52" s="188">
        <f t="shared" si="2"/>
        <v>7.586148979648966</v>
      </c>
      <c r="M52" s="188">
        <f t="shared" si="2"/>
        <v>10.609411303641911</v>
      </c>
      <c r="N52" s="188">
        <f t="shared" si="3"/>
        <v>0</v>
      </c>
      <c r="O52" s="188">
        <f t="shared" si="4"/>
        <v>28.67383512544803</v>
      </c>
      <c r="P52" s="188">
        <f t="shared" si="5"/>
        <v>4.506900316322818</v>
      </c>
      <c r="Q52" s="189">
        <f t="shared" si="5"/>
        <v>0.8118019203314392</v>
      </c>
      <c r="R52" s="190">
        <f t="shared" si="5"/>
        <v>-3.0232623239929457</v>
      </c>
      <c r="S52" s="190">
        <f t="shared" si="6"/>
        <v>-2.7433306273269324</v>
      </c>
    </row>
    <row r="53" spans="1:19" ht="18.75" customHeight="1">
      <c r="A53" s="201"/>
      <c r="B53" s="202" t="s">
        <v>128</v>
      </c>
      <c r="C53" s="203">
        <v>5875</v>
      </c>
      <c r="D53" s="204">
        <v>27</v>
      </c>
      <c r="E53" s="204">
        <v>51</v>
      </c>
      <c r="F53" s="205">
        <v>0</v>
      </c>
      <c r="G53" s="205">
        <v>0</v>
      </c>
      <c r="H53" s="204">
        <v>31</v>
      </c>
      <c r="I53" s="204">
        <v>4</v>
      </c>
      <c r="J53" s="206">
        <f t="shared" si="1"/>
        <v>-24</v>
      </c>
      <c r="K53" s="206">
        <v>24</v>
      </c>
      <c r="L53" s="207">
        <f t="shared" si="2"/>
        <v>4.595744680851064</v>
      </c>
      <c r="M53" s="207">
        <f t="shared" si="2"/>
        <v>8.680851063829786</v>
      </c>
      <c r="N53" s="207">
        <f t="shared" si="3"/>
        <v>0</v>
      </c>
      <c r="O53" s="207">
        <f t="shared" si="4"/>
        <v>0</v>
      </c>
      <c r="P53" s="207">
        <f t="shared" si="5"/>
        <v>5.276595744680851</v>
      </c>
      <c r="Q53" s="208">
        <f t="shared" si="5"/>
        <v>0.6808510638297872</v>
      </c>
      <c r="R53" s="209">
        <f t="shared" si="5"/>
        <v>-4.085106382978723</v>
      </c>
      <c r="S53" s="209">
        <f t="shared" si="6"/>
        <v>4.085106382978723</v>
      </c>
    </row>
    <row r="54" spans="1:19" ht="18.75" customHeight="1">
      <c r="A54" s="201"/>
      <c r="B54" s="202" t="s">
        <v>127</v>
      </c>
      <c r="C54" s="203">
        <v>5570</v>
      </c>
      <c r="D54" s="204">
        <v>63</v>
      </c>
      <c r="E54" s="204">
        <v>50</v>
      </c>
      <c r="F54" s="205">
        <v>0</v>
      </c>
      <c r="G54" s="205">
        <v>0</v>
      </c>
      <c r="H54" s="204">
        <v>23</v>
      </c>
      <c r="I54" s="205">
        <v>7</v>
      </c>
      <c r="J54" s="206">
        <f t="shared" si="1"/>
        <v>13</v>
      </c>
      <c r="K54" s="206">
        <v>-26</v>
      </c>
      <c r="L54" s="207">
        <f t="shared" si="2"/>
        <v>11.310592459605028</v>
      </c>
      <c r="M54" s="207">
        <f t="shared" si="2"/>
        <v>8.976660682226212</v>
      </c>
      <c r="N54" s="207">
        <f t="shared" si="3"/>
        <v>0</v>
      </c>
      <c r="O54" s="207">
        <f t="shared" si="4"/>
        <v>0</v>
      </c>
      <c r="P54" s="207">
        <f t="shared" si="5"/>
        <v>4.129263913824057</v>
      </c>
      <c r="Q54" s="208">
        <f t="shared" si="5"/>
        <v>1.2567324955116697</v>
      </c>
      <c r="R54" s="209">
        <f t="shared" si="5"/>
        <v>2.3339317773788153</v>
      </c>
      <c r="S54" s="209">
        <f t="shared" si="6"/>
        <v>-4.667863554757631</v>
      </c>
    </row>
    <row r="55" spans="1:19" ht="18.75" customHeight="1">
      <c r="A55" s="201"/>
      <c r="B55" s="202" t="s">
        <v>126</v>
      </c>
      <c r="C55" s="203">
        <v>7416</v>
      </c>
      <c r="D55" s="204">
        <v>59</v>
      </c>
      <c r="E55" s="204">
        <v>92</v>
      </c>
      <c r="F55" s="205">
        <v>0</v>
      </c>
      <c r="G55" s="205">
        <v>2</v>
      </c>
      <c r="H55" s="204">
        <v>31</v>
      </c>
      <c r="I55" s="204">
        <v>6</v>
      </c>
      <c r="J55" s="206">
        <f t="shared" si="1"/>
        <v>-33</v>
      </c>
      <c r="K55" s="206">
        <v>-79</v>
      </c>
      <c r="L55" s="207">
        <f t="shared" si="2"/>
        <v>7.955771305285868</v>
      </c>
      <c r="M55" s="207">
        <f t="shared" si="2"/>
        <v>12.405609492988134</v>
      </c>
      <c r="N55" s="207">
        <f t="shared" si="3"/>
        <v>0</v>
      </c>
      <c r="O55" s="207">
        <f t="shared" si="4"/>
        <v>32.78688524590164</v>
      </c>
      <c r="P55" s="207">
        <f t="shared" si="5"/>
        <v>4.180151024811219</v>
      </c>
      <c r="Q55" s="208">
        <f t="shared" si="5"/>
        <v>0.8090614886731392</v>
      </c>
      <c r="R55" s="209">
        <f t="shared" si="5"/>
        <v>-4.449838187702265</v>
      </c>
      <c r="S55" s="209">
        <f t="shared" si="6"/>
        <v>-10.652642934196333</v>
      </c>
    </row>
    <row r="56" spans="1:19" ht="18.75" customHeight="1">
      <c r="A56" s="201"/>
      <c r="B56" s="202" t="s">
        <v>125</v>
      </c>
      <c r="C56" s="203">
        <v>8550</v>
      </c>
      <c r="D56" s="204">
        <v>60</v>
      </c>
      <c r="E56" s="204">
        <v>90</v>
      </c>
      <c r="F56" s="205">
        <v>0</v>
      </c>
      <c r="G56" s="204">
        <v>2</v>
      </c>
      <c r="H56" s="204">
        <v>38</v>
      </c>
      <c r="I56" s="204">
        <v>9</v>
      </c>
      <c r="J56" s="206">
        <f t="shared" si="1"/>
        <v>-30</v>
      </c>
      <c r="K56" s="206">
        <v>14</v>
      </c>
      <c r="L56" s="207">
        <f t="shared" si="2"/>
        <v>7.017543859649122</v>
      </c>
      <c r="M56" s="207">
        <f t="shared" si="2"/>
        <v>10.526315789473685</v>
      </c>
      <c r="N56" s="207">
        <f t="shared" si="3"/>
        <v>0</v>
      </c>
      <c r="O56" s="207">
        <f t="shared" si="4"/>
        <v>32.25806451612903</v>
      </c>
      <c r="P56" s="207">
        <f t="shared" si="5"/>
        <v>4.444444444444445</v>
      </c>
      <c r="Q56" s="208">
        <f t="shared" si="5"/>
        <v>1.0526315789473684</v>
      </c>
      <c r="R56" s="209">
        <f t="shared" si="5"/>
        <v>-3.508771929824561</v>
      </c>
      <c r="S56" s="209">
        <f t="shared" si="6"/>
        <v>1.6374269005847952</v>
      </c>
    </row>
    <row r="57" spans="1:19" ht="18.75" customHeight="1">
      <c r="A57" s="201"/>
      <c r="B57" s="202" t="s">
        <v>124</v>
      </c>
      <c r="C57" s="203">
        <v>3310</v>
      </c>
      <c r="D57" s="204">
        <v>26</v>
      </c>
      <c r="E57" s="204">
        <v>32</v>
      </c>
      <c r="F57" s="205">
        <v>0</v>
      </c>
      <c r="G57" s="205">
        <v>2</v>
      </c>
      <c r="H57" s="204">
        <v>13</v>
      </c>
      <c r="I57" s="204">
        <v>2</v>
      </c>
      <c r="J57" s="206">
        <f t="shared" si="1"/>
        <v>-6</v>
      </c>
      <c r="K57" s="206">
        <v>-30</v>
      </c>
      <c r="L57" s="207">
        <f t="shared" si="2"/>
        <v>7.854984894259819</v>
      </c>
      <c r="M57" s="207">
        <f t="shared" si="2"/>
        <v>9.667673716012084</v>
      </c>
      <c r="N57" s="207">
        <f t="shared" si="3"/>
        <v>0</v>
      </c>
      <c r="O57" s="207">
        <f t="shared" si="4"/>
        <v>71.42857142857143</v>
      </c>
      <c r="P57" s="207">
        <f t="shared" si="5"/>
        <v>3.9274924471299095</v>
      </c>
      <c r="Q57" s="208">
        <f t="shared" si="5"/>
        <v>0.6042296072507553</v>
      </c>
      <c r="R57" s="209">
        <f t="shared" si="5"/>
        <v>-1.8126888217522659</v>
      </c>
      <c r="S57" s="209">
        <f t="shared" si="6"/>
        <v>-9.06344410876133</v>
      </c>
    </row>
    <row r="58" spans="1:19" ht="18.75" customHeight="1">
      <c r="A58" s="201"/>
      <c r="B58" s="202" t="s">
        <v>123</v>
      </c>
      <c r="C58" s="203">
        <v>5002</v>
      </c>
      <c r="D58" s="204">
        <v>36</v>
      </c>
      <c r="E58" s="204">
        <v>64</v>
      </c>
      <c r="F58" s="205">
        <v>0</v>
      </c>
      <c r="G58" s="205">
        <v>2</v>
      </c>
      <c r="H58" s="204">
        <v>25</v>
      </c>
      <c r="I58" s="205">
        <v>1</v>
      </c>
      <c r="J58" s="206">
        <f t="shared" si="1"/>
        <v>-28</v>
      </c>
      <c r="K58" s="206">
        <v>-1</v>
      </c>
      <c r="L58" s="207">
        <f t="shared" si="2"/>
        <v>7.197121151539384</v>
      </c>
      <c r="M58" s="207">
        <f t="shared" si="2"/>
        <v>12.794882047181128</v>
      </c>
      <c r="N58" s="207">
        <f t="shared" si="3"/>
        <v>0</v>
      </c>
      <c r="O58" s="207">
        <f t="shared" si="4"/>
        <v>52.63157894736842</v>
      </c>
      <c r="P58" s="207">
        <f t="shared" si="5"/>
        <v>4.998000799680128</v>
      </c>
      <c r="Q58" s="208">
        <f t="shared" si="5"/>
        <v>0.19992003198720512</v>
      </c>
      <c r="R58" s="209">
        <f t="shared" si="5"/>
        <v>-5.597760895641743</v>
      </c>
      <c r="S58" s="209">
        <f t="shared" si="6"/>
        <v>-0.19992003198720512</v>
      </c>
    </row>
    <row r="59" spans="1:19" ht="18.75" customHeight="1">
      <c r="A59" s="201"/>
      <c r="B59" s="202"/>
      <c r="C59" s="210"/>
      <c r="D59" s="211"/>
      <c r="E59" s="211"/>
      <c r="F59" s="211"/>
      <c r="G59" s="211"/>
      <c r="H59" s="211"/>
      <c r="I59" s="211"/>
      <c r="J59" s="212"/>
      <c r="K59" s="212"/>
      <c r="L59" s="213"/>
      <c r="M59" s="213"/>
      <c r="N59" s="213"/>
      <c r="O59" s="213"/>
      <c r="P59" s="213"/>
      <c r="Q59" s="214"/>
      <c r="R59" s="215"/>
      <c r="S59" s="215"/>
    </row>
    <row r="60" spans="1:19" ht="18.75" customHeight="1">
      <c r="A60" s="379" t="s">
        <v>122</v>
      </c>
      <c r="B60" s="380"/>
      <c r="C60" s="199">
        <f>SUM(C61:C64)</f>
        <v>35262</v>
      </c>
      <c r="D60" s="199">
        <f aca="true" t="shared" si="13" ref="D60:K60">SUM(D61:D64)</f>
        <v>187</v>
      </c>
      <c r="E60" s="199">
        <f t="shared" si="13"/>
        <v>495</v>
      </c>
      <c r="F60" s="199">
        <f t="shared" si="13"/>
        <v>2</v>
      </c>
      <c r="G60" s="199">
        <f t="shared" si="13"/>
        <v>4</v>
      </c>
      <c r="H60" s="199">
        <f t="shared" si="13"/>
        <v>106</v>
      </c>
      <c r="I60" s="199">
        <f t="shared" si="13"/>
        <v>30</v>
      </c>
      <c r="J60" s="200">
        <f t="shared" si="13"/>
        <v>-308</v>
      </c>
      <c r="K60" s="200">
        <f t="shared" si="13"/>
        <v>-214</v>
      </c>
      <c r="L60" s="188">
        <f t="shared" si="2"/>
        <v>5.303159208212807</v>
      </c>
      <c r="M60" s="188">
        <f t="shared" si="2"/>
        <v>14.037774374680959</v>
      </c>
      <c r="N60" s="188">
        <f t="shared" si="3"/>
        <v>10.695187165775401</v>
      </c>
      <c r="O60" s="188">
        <f t="shared" si="4"/>
        <v>20.94240837696335</v>
      </c>
      <c r="P60" s="188">
        <f t="shared" si="5"/>
        <v>3.0060688559922863</v>
      </c>
      <c r="Q60" s="189">
        <f t="shared" si="5"/>
        <v>0.8507742045261187</v>
      </c>
      <c r="R60" s="190">
        <f t="shared" si="5"/>
        <v>-8.734615166468153</v>
      </c>
      <c r="S60" s="190">
        <f t="shared" si="6"/>
        <v>-6.068855992286314</v>
      </c>
    </row>
    <row r="61" spans="1:19" ht="18.75" customHeight="1">
      <c r="A61" s="201"/>
      <c r="B61" s="202" t="s">
        <v>121</v>
      </c>
      <c r="C61" s="203">
        <v>11249</v>
      </c>
      <c r="D61" s="204">
        <v>61</v>
      </c>
      <c r="E61" s="204">
        <v>169</v>
      </c>
      <c r="F61" s="205">
        <v>1</v>
      </c>
      <c r="G61" s="204">
        <v>1</v>
      </c>
      <c r="H61" s="204">
        <v>37</v>
      </c>
      <c r="I61" s="204">
        <v>10</v>
      </c>
      <c r="J61" s="206">
        <f t="shared" si="1"/>
        <v>-108</v>
      </c>
      <c r="K61" s="206">
        <v>-16</v>
      </c>
      <c r="L61" s="207">
        <f t="shared" si="2"/>
        <v>5.422704240376922</v>
      </c>
      <c r="M61" s="207">
        <f t="shared" si="2"/>
        <v>15.02355764956885</v>
      </c>
      <c r="N61" s="207">
        <f t="shared" si="3"/>
        <v>16.39344262295082</v>
      </c>
      <c r="O61" s="207">
        <f t="shared" si="4"/>
        <v>16.129032258064516</v>
      </c>
      <c r="P61" s="207">
        <f t="shared" si="5"/>
        <v>3.289181260556494</v>
      </c>
      <c r="Q61" s="208">
        <f t="shared" si="5"/>
        <v>0.8889679082585119</v>
      </c>
      <c r="R61" s="209">
        <f t="shared" si="5"/>
        <v>-9.600853409191927</v>
      </c>
      <c r="S61" s="209">
        <f t="shared" si="6"/>
        <v>-1.422348653213619</v>
      </c>
    </row>
    <row r="62" spans="1:19" ht="18.75" customHeight="1">
      <c r="A62" s="201"/>
      <c r="B62" s="202" t="s">
        <v>120</v>
      </c>
      <c r="C62" s="203">
        <v>8128</v>
      </c>
      <c r="D62" s="204">
        <v>36</v>
      </c>
      <c r="E62" s="204">
        <v>124</v>
      </c>
      <c r="F62" s="205">
        <v>0</v>
      </c>
      <c r="G62" s="205">
        <v>1</v>
      </c>
      <c r="H62" s="204">
        <v>21</v>
      </c>
      <c r="I62" s="204">
        <v>8</v>
      </c>
      <c r="J62" s="206">
        <f t="shared" si="1"/>
        <v>-88</v>
      </c>
      <c r="K62" s="206">
        <v>-64</v>
      </c>
      <c r="L62" s="207">
        <f t="shared" si="2"/>
        <v>4.429133858267717</v>
      </c>
      <c r="M62" s="207">
        <f t="shared" si="2"/>
        <v>15.255905511811024</v>
      </c>
      <c r="N62" s="207">
        <f t="shared" si="3"/>
        <v>0</v>
      </c>
      <c r="O62" s="207">
        <f t="shared" si="4"/>
        <v>27.027027027027028</v>
      </c>
      <c r="P62" s="207">
        <f t="shared" si="5"/>
        <v>2.5836614173228347</v>
      </c>
      <c r="Q62" s="208">
        <f t="shared" si="5"/>
        <v>0.984251968503937</v>
      </c>
      <c r="R62" s="209">
        <f t="shared" si="5"/>
        <v>-10.826771653543307</v>
      </c>
      <c r="S62" s="209">
        <f t="shared" si="6"/>
        <v>-7.874015748031496</v>
      </c>
    </row>
    <row r="63" spans="1:19" ht="18.75" customHeight="1">
      <c r="A63" s="201"/>
      <c r="B63" s="202" t="s">
        <v>119</v>
      </c>
      <c r="C63" s="203">
        <v>11381</v>
      </c>
      <c r="D63" s="204">
        <v>68</v>
      </c>
      <c r="E63" s="204">
        <v>148</v>
      </c>
      <c r="F63" s="205">
        <v>1</v>
      </c>
      <c r="G63" s="204">
        <v>1</v>
      </c>
      <c r="H63" s="204">
        <v>31</v>
      </c>
      <c r="I63" s="204">
        <v>11</v>
      </c>
      <c r="J63" s="206">
        <f t="shared" si="1"/>
        <v>-80</v>
      </c>
      <c r="K63" s="206">
        <v>-110</v>
      </c>
      <c r="L63" s="207">
        <f t="shared" si="2"/>
        <v>5.974870398031808</v>
      </c>
      <c r="M63" s="207">
        <f t="shared" si="2"/>
        <v>13.004129689833933</v>
      </c>
      <c r="N63" s="207">
        <f t="shared" si="3"/>
        <v>14.705882352941176</v>
      </c>
      <c r="O63" s="207">
        <f t="shared" si="4"/>
        <v>14.492753623188406</v>
      </c>
      <c r="P63" s="207">
        <f t="shared" si="5"/>
        <v>2.723837975573324</v>
      </c>
      <c r="Q63" s="208">
        <f t="shared" si="5"/>
        <v>0.9665231526227924</v>
      </c>
      <c r="R63" s="209">
        <f t="shared" si="5"/>
        <v>-7.029259291802126</v>
      </c>
      <c r="S63" s="209">
        <f t="shared" si="6"/>
        <v>-9.665231526227924</v>
      </c>
    </row>
    <row r="64" spans="1:19" ht="18.75" customHeight="1">
      <c r="A64" s="201"/>
      <c r="B64" s="202" t="s">
        <v>118</v>
      </c>
      <c r="C64" s="203">
        <v>4504</v>
      </c>
      <c r="D64" s="204">
        <v>22</v>
      </c>
      <c r="E64" s="204">
        <v>54</v>
      </c>
      <c r="F64" s="205">
        <v>0</v>
      </c>
      <c r="G64" s="205">
        <v>1</v>
      </c>
      <c r="H64" s="204">
        <v>17</v>
      </c>
      <c r="I64" s="204">
        <v>1</v>
      </c>
      <c r="J64" s="206">
        <f t="shared" si="1"/>
        <v>-32</v>
      </c>
      <c r="K64" s="206">
        <v>-24</v>
      </c>
      <c r="L64" s="207">
        <f t="shared" si="2"/>
        <v>4.8845470692717585</v>
      </c>
      <c r="M64" s="207">
        <f t="shared" si="2"/>
        <v>11.989342806394315</v>
      </c>
      <c r="N64" s="207">
        <f t="shared" si="3"/>
        <v>0</v>
      </c>
      <c r="O64" s="207">
        <f t="shared" si="4"/>
        <v>43.47826086956522</v>
      </c>
      <c r="P64" s="207">
        <f t="shared" si="5"/>
        <v>3.774422735346359</v>
      </c>
      <c r="Q64" s="208">
        <f t="shared" si="5"/>
        <v>0.22202486678507993</v>
      </c>
      <c r="R64" s="209">
        <f t="shared" si="5"/>
        <v>-7.104795737122558</v>
      </c>
      <c r="S64" s="209">
        <f t="shared" si="6"/>
        <v>-5.328596802841918</v>
      </c>
    </row>
    <row r="65" spans="1:19" ht="18.75" customHeight="1">
      <c r="A65" s="201"/>
      <c r="B65" s="202"/>
      <c r="C65" s="210"/>
      <c r="D65" s="211"/>
      <c r="E65" s="211"/>
      <c r="F65" s="211"/>
      <c r="G65" s="211"/>
      <c r="H65" s="211"/>
      <c r="I65" s="211"/>
      <c r="J65" s="212"/>
      <c r="K65" s="212"/>
      <c r="L65" s="213"/>
      <c r="M65" s="213"/>
      <c r="N65" s="213"/>
      <c r="O65" s="213"/>
      <c r="P65" s="213"/>
      <c r="Q65" s="214"/>
      <c r="R65" s="215"/>
      <c r="S65" s="215"/>
    </row>
    <row r="66" spans="1:19" ht="18.75" customHeight="1">
      <c r="A66" s="379" t="s">
        <v>117</v>
      </c>
      <c r="B66" s="380"/>
      <c r="C66" s="199">
        <f>SUM(C67)</f>
        <v>7714</v>
      </c>
      <c r="D66" s="199">
        <f aca="true" t="shared" si="14" ref="D66:K66">SUM(D67)</f>
        <v>46</v>
      </c>
      <c r="E66" s="199">
        <f t="shared" si="14"/>
        <v>92</v>
      </c>
      <c r="F66" s="199">
        <v>0</v>
      </c>
      <c r="G66" s="199">
        <f t="shared" si="14"/>
        <v>2</v>
      </c>
      <c r="H66" s="199">
        <f t="shared" si="14"/>
        <v>33</v>
      </c>
      <c r="I66" s="199">
        <f t="shared" si="14"/>
        <v>12</v>
      </c>
      <c r="J66" s="200">
        <f t="shared" si="14"/>
        <v>-46</v>
      </c>
      <c r="K66" s="200">
        <f t="shared" si="14"/>
        <v>-87</v>
      </c>
      <c r="L66" s="188">
        <f t="shared" si="2"/>
        <v>5.963183821623023</v>
      </c>
      <c r="M66" s="188">
        <f t="shared" si="2"/>
        <v>11.926367643246046</v>
      </c>
      <c r="N66" s="188">
        <f t="shared" si="3"/>
        <v>0</v>
      </c>
      <c r="O66" s="188">
        <f t="shared" si="4"/>
        <v>41.666666666666664</v>
      </c>
      <c r="P66" s="188">
        <f t="shared" si="5"/>
        <v>4.277936219859995</v>
      </c>
      <c r="Q66" s="189">
        <f t="shared" si="5"/>
        <v>1.55561317085818</v>
      </c>
      <c r="R66" s="190">
        <f t="shared" si="5"/>
        <v>-5.963183821623023</v>
      </c>
      <c r="S66" s="190">
        <f t="shared" si="6"/>
        <v>-11.278195488721805</v>
      </c>
    </row>
    <row r="67" spans="1:19" ht="18.75" customHeight="1">
      <c r="A67" s="216"/>
      <c r="B67" s="217" t="s">
        <v>116</v>
      </c>
      <c r="C67" s="218">
        <v>7714</v>
      </c>
      <c r="D67" s="219">
        <v>46</v>
      </c>
      <c r="E67" s="219">
        <v>92</v>
      </c>
      <c r="F67" s="220">
        <v>0</v>
      </c>
      <c r="G67" s="220">
        <v>2</v>
      </c>
      <c r="H67" s="219">
        <v>33</v>
      </c>
      <c r="I67" s="219">
        <v>12</v>
      </c>
      <c r="J67" s="221">
        <f t="shared" si="1"/>
        <v>-46</v>
      </c>
      <c r="K67" s="222">
        <v>-87</v>
      </c>
      <c r="L67" s="223">
        <f t="shared" si="2"/>
        <v>5.963183821623023</v>
      </c>
      <c r="M67" s="223">
        <f t="shared" si="2"/>
        <v>11.926367643246046</v>
      </c>
      <c r="N67" s="223">
        <f t="shared" si="3"/>
        <v>0</v>
      </c>
      <c r="O67" s="223">
        <f t="shared" si="4"/>
        <v>41.666666666666664</v>
      </c>
      <c r="P67" s="223">
        <f t="shared" si="5"/>
        <v>4.277936219859995</v>
      </c>
      <c r="Q67" s="224">
        <f t="shared" si="5"/>
        <v>1.55561317085818</v>
      </c>
      <c r="R67" s="225">
        <f t="shared" si="5"/>
        <v>-5.963183821623023</v>
      </c>
      <c r="S67" s="225">
        <f t="shared" si="6"/>
        <v>-11.278195488721805</v>
      </c>
    </row>
    <row r="68" spans="1:19" ht="18.75" customHeight="1">
      <c r="A68" s="174" t="s">
        <v>323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</row>
    <row r="69" spans="1:19" ht="18.75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</row>
  </sheetData>
  <sheetProtection/>
  <mergeCells count="36">
    <mergeCell ref="A60:B60"/>
    <mergeCell ref="A66:B66"/>
    <mergeCell ref="A20:B20"/>
    <mergeCell ref="A23:B23"/>
    <mergeCell ref="A29:B29"/>
    <mergeCell ref="A39:B39"/>
    <mergeCell ref="A46:B46"/>
    <mergeCell ref="A52:B52"/>
    <mergeCell ref="A13:B13"/>
    <mergeCell ref="A14:B14"/>
    <mergeCell ref="A15:B15"/>
    <mergeCell ref="A16:B16"/>
    <mergeCell ref="A17:B17"/>
    <mergeCell ref="A18:B18"/>
    <mergeCell ref="A12:B12"/>
    <mergeCell ref="K5:K7"/>
    <mergeCell ref="L5:L7"/>
    <mergeCell ref="M5:M7"/>
    <mergeCell ref="N5:N7"/>
    <mergeCell ref="G5:G7"/>
    <mergeCell ref="H5:H7"/>
    <mergeCell ref="A9:B9"/>
    <mergeCell ref="I5:I7"/>
    <mergeCell ref="J5:J7"/>
    <mergeCell ref="O5:O7"/>
    <mergeCell ref="P5:P7"/>
    <mergeCell ref="A11:B11"/>
    <mergeCell ref="A2:S2"/>
    <mergeCell ref="A3:S3"/>
    <mergeCell ref="A5:B7"/>
    <mergeCell ref="C5:C7"/>
    <mergeCell ref="D5:D7"/>
    <mergeCell ref="E5:E7"/>
    <mergeCell ref="Q5:Q7"/>
    <mergeCell ref="R5:R7"/>
    <mergeCell ref="S5:S7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66"/>
  <sheetViews>
    <sheetView zoomScalePageLayoutView="0" workbookViewId="0" topLeftCell="N1">
      <selection activeCell="A1" sqref="A1"/>
    </sheetView>
  </sheetViews>
  <sheetFormatPr defaultColWidth="8.796875" defaultRowHeight="15"/>
  <cols>
    <col min="1" max="1" width="11.3984375" style="0" customWidth="1"/>
    <col min="19" max="19" width="2.5" style="0" customWidth="1"/>
    <col min="20" max="20" width="10" style="0" customWidth="1"/>
    <col min="21" max="21" width="11.19921875" style="0" customWidth="1"/>
    <col min="22" max="22" width="12.5" style="0" customWidth="1"/>
    <col min="23" max="24" width="11.19921875" style="0" customWidth="1"/>
    <col min="25" max="25" width="12.5" style="0" customWidth="1"/>
    <col min="26" max="28" width="11.19921875" style="0" customWidth="1"/>
  </cols>
  <sheetData>
    <row r="2" spans="1:28" ht="17.25">
      <c r="A2" s="337" t="s">
        <v>346</v>
      </c>
      <c r="B2" s="337"/>
      <c r="C2" s="337"/>
      <c r="D2" s="337"/>
      <c r="E2" s="337"/>
      <c r="F2" s="337"/>
      <c r="G2" s="337"/>
      <c r="H2" s="381"/>
      <c r="I2" s="381"/>
      <c r="J2" s="381"/>
      <c r="K2" s="381"/>
      <c r="L2" s="381"/>
      <c r="M2" s="381"/>
      <c r="S2" s="397" t="s">
        <v>400</v>
      </c>
      <c r="T2" s="397"/>
      <c r="U2" s="397"/>
      <c r="V2" s="397"/>
      <c r="W2" s="397"/>
      <c r="X2" s="397"/>
      <c r="Y2" s="397"/>
      <c r="Z2" s="397"/>
      <c r="AA2" s="397"/>
      <c r="AB2" s="397"/>
    </row>
    <row r="3" spans="1:28" ht="15" thickBot="1">
      <c r="A3" s="382" t="s">
        <v>347</v>
      </c>
      <c r="B3" s="382"/>
      <c r="C3" s="382"/>
      <c r="D3" s="382"/>
      <c r="E3" s="382"/>
      <c r="F3" s="382"/>
      <c r="G3" s="382"/>
      <c r="H3" s="383"/>
      <c r="I3" s="383"/>
      <c r="J3" s="383"/>
      <c r="K3" s="383"/>
      <c r="L3" s="383"/>
      <c r="M3" s="383"/>
      <c r="S3" s="8"/>
      <c r="T3" s="228"/>
      <c r="U3" s="228"/>
      <c r="V3" s="228"/>
      <c r="W3" s="228"/>
      <c r="X3" s="228"/>
      <c r="Y3" s="228"/>
      <c r="Z3" s="228"/>
      <c r="AA3" s="228"/>
      <c r="AB3" s="236"/>
    </row>
    <row r="4" spans="1:28" ht="15" thickBot="1">
      <c r="A4" s="228"/>
      <c r="B4" s="228"/>
      <c r="C4" s="228"/>
      <c r="D4" s="228"/>
      <c r="E4" s="228"/>
      <c r="F4" s="228"/>
      <c r="G4" s="8"/>
      <c r="H4" s="8"/>
      <c r="I4" s="8"/>
      <c r="J4" s="8"/>
      <c r="K4" s="8"/>
      <c r="L4" s="8"/>
      <c r="M4" s="229" t="s">
        <v>348</v>
      </c>
      <c r="S4" s="329" t="s">
        <v>401</v>
      </c>
      <c r="T4" s="330"/>
      <c r="U4" s="312" t="s">
        <v>402</v>
      </c>
      <c r="V4" s="386"/>
      <c r="W4" s="386"/>
      <c r="X4" s="312" t="s">
        <v>403</v>
      </c>
      <c r="Y4" s="386"/>
      <c r="Z4" s="386"/>
      <c r="AA4" s="401" t="s">
        <v>404</v>
      </c>
      <c r="AB4" s="402"/>
    </row>
    <row r="5" spans="1:28" ht="14.25">
      <c r="A5" s="330" t="s">
        <v>349</v>
      </c>
      <c r="B5" s="312" t="s">
        <v>350</v>
      </c>
      <c r="C5" s="386"/>
      <c r="D5" s="387"/>
      <c r="E5" s="312" t="s">
        <v>351</v>
      </c>
      <c r="F5" s="386"/>
      <c r="G5" s="386"/>
      <c r="H5" s="386"/>
      <c r="I5" s="386"/>
      <c r="J5" s="387"/>
      <c r="K5" s="388" t="s">
        <v>352</v>
      </c>
      <c r="L5" s="391" t="s">
        <v>353</v>
      </c>
      <c r="M5" s="391" t="s">
        <v>354</v>
      </c>
      <c r="S5" s="398"/>
      <c r="T5" s="399"/>
      <c r="U5" s="403" t="s">
        <v>405</v>
      </c>
      <c r="V5" s="309" t="s">
        <v>406</v>
      </c>
      <c r="W5" s="404" t="s">
        <v>407</v>
      </c>
      <c r="X5" s="403" t="s">
        <v>408</v>
      </c>
      <c r="Y5" s="309" t="s">
        <v>409</v>
      </c>
      <c r="Z5" s="404" t="s">
        <v>407</v>
      </c>
      <c r="AA5" s="403" t="s">
        <v>405</v>
      </c>
      <c r="AB5" s="403" t="s">
        <v>406</v>
      </c>
    </row>
    <row r="6" spans="1:28" ht="14.25">
      <c r="A6" s="384"/>
      <c r="B6" s="315" t="s">
        <v>213</v>
      </c>
      <c r="C6" s="315" t="s">
        <v>0</v>
      </c>
      <c r="D6" s="394" t="s">
        <v>1</v>
      </c>
      <c r="E6" s="315" t="s">
        <v>213</v>
      </c>
      <c r="F6" s="394" t="s">
        <v>0</v>
      </c>
      <c r="G6" s="394" t="s">
        <v>1</v>
      </c>
      <c r="H6" s="395" t="s">
        <v>355</v>
      </c>
      <c r="I6" s="396"/>
      <c r="J6" s="396"/>
      <c r="K6" s="389"/>
      <c r="L6" s="392"/>
      <c r="M6" s="392"/>
      <c r="S6" s="382"/>
      <c r="T6" s="399"/>
      <c r="U6" s="392"/>
      <c r="V6" s="343"/>
      <c r="W6" s="405"/>
      <c r="X6" s="392"/>
      <c r="Y6" s="343"/>
      <c r="Z6" s="405"/>
      <c r="AA6" s="392"/>
      <c r="AB6" s="345"/>
    </row>
    <row r="7" spans="1:28" ht="14.25">
      <c r="A7" s="385"/>
      <c r="B7" s="393"/>
      <c r="C7" s="393"/>
      <c r="D7" s="390"/>
      <c r="E7" s="393"/>
      <c r="F7" s="390"/>
      <c r="G7" s="390"/>
      <c r="H7" s="231" t="s">
        <v>356</v>
      </c>
      <c r="I7" s="231" t="s">
        <v>0</v>
      </c>
      <c r="J7" s="230" t="s">
        <v>1</v>
      </c>
      <c r="K7" s="390"/>
      <c r="L7" s="322"/>
      <c r="M7" s="322"/>
      <c r="S7" s="400"/>
      <c r="T7" s="385"/>
      <c r="U7" s="322"/>
      <c r="V7" s="316"/>
      <c r="W7" s="406"/>
      <c r="X7" s="322"/>
      <c r="Y7" s="316"/>
      <c r="Z7" s="406"/>
      <c r="AA7" s="322"/>
      <c r="AB7" s="346"/>
    </row>
    <row r="8" spans="1:28" ht="14.25">
      <c r="A8" s="232" t="s">
        <v>357</v>
      </c>
      <c r="B8" s="233">
        <f>SUM(B9:B20)</f>
        <v>11467</v>
      </c>
      <c r="C8" s="233">
        <f aca="true" t="shared" si="0" ref="C8:M8">SUM(C9:C20)</f>
        <v>5867</v>
      </c>
      <c r="D8" s="233">
        <f t="shared" si="0"/>
        <v>5600</v>
      </c>
      <c r="E8" s="233">
        <f t="shared" si="0"/>
        <v>9391</v>
      </c>
      <c r="F8" s="233">
        <f t="shared" si="0"/>
        <v>5018</v>
      </c>
      <c r="G8" s="233">
        <f t="shared" si="0"/>
        <v>4373</v>
      </c>
      <c r="H8" s="233">
        <f t="shared" si="0"/>
        <v>32</v>
      </c>
      <c r="I8" s="233">
        <f t="shared" si="0"/>
        <v>16</v>
      </c>
      <c r="J8" s="233">
        <f t="shared" si="0"/>
        <v>16</v>
      </c>
      <c r="K8" s="233">
        <f t="shared" si="0"/>
        <v>313</v>
      </c>
      <c r="L8" s="233">
        <f t="shared" si="0"/>
        <v>6979</v>
      </c>
      <c r="M8" s="233">
        <f t="shared" si="0"/>
        <v>2036</v>
      </c>
      <c r="S8" s="407" t="s">
        <v>410</v>
      </c>
      <c r="T8" s="324"/>
      <c r="U8" s="248">
        <f>SUM(U10,U14,U15,U18,U19,U23,U24,U27:U31)</f>
        <v>577886</v>
      </c>
      <c r="V8" s="249">
        <v>1180977</v>
      </c>
      <c r="W8" s="250">
        <f>100*U8/V8</f>
        <v>48.93287506869312</v>
      </c>
      <c r="X8" s="251">
        <f>SUM(X10,X14,X15,X18,X19,X23,X24,X27:X31)</f>
        <v>102.97</v>
      </c>
      <c r="Y8" s="252">
        <v>4185.22</v>
      </c>
      <c r="Z8" s="250">
        <f>100*X8/Y8</f>
        <v>2.4603246663257843</v>
      </c>
      <c r="AA8" s="253">
        <f>U8/X8</f>
        <v>5612.178304360494</v>
      </c>
      <c r="AB8" s="253">
        <f>V8/Y8</f>
        <v>282.1779978113456</v>
      </c>
    </row>
    <row r="9" spans="1:28" ht="14.25">
      <c r="A9" s="14" t="s">
        <v>358</v>
      </c>
      <c r="B9" s="20">
        <f aca="true" t="shared" si="1" ref="B9:B20">SUM(C9:D9)</f>
        <v>1000</v>
      </c>
      <c r="C9" s="20">
        <v>502</v>
      </c>
      <c r="D9" s="20">
        <v>498</v>
      </c>
      <c r="E9" s="20">
        <f aca="true" t="shared" si="2" ref="E9:E20">SUM(F9:G9)</f>
        <v>955</v>
      </c>
      <c r="F9" s="20">
        <v>535</v>
      </c>
      <c r="G9" s="20">
        <v>420</v>
      </c>
      <c r="H9" s="20">
        <f aca="true" t="shared" si="3" ref="H9:H20">SUM(I9:J9)</f>
        <v>2</v>
      </c>
      <c r="I9" s="26">
        <v>1</v>
      </c>
      <c r="J9" s="20">
        <v>1</v>
      </c>
      <c r="K9" s="20">
        <v>28</v>
      </c>
      <c r="L9" s="20">
        <v>493</v>
      </c>
      <c r="M9" s="20">
        <v>128</v>
      </c>
      <c r="S9" s="8"/>
      <c r="T9" s="254"/>
      <c r="U9" s="255"/>
      <c r="V9" s="255"/>
      <c r="W9" s="256"/>
      <c r="X9" s="257"/>
      <c r="Y9" s="255"/>
      <c r="Z9" s="256"/>
      <c r="AA9" s="255"/>
      <c r="AB9" s="255"/>
    </row>
    <row r="10" spans="1:28" ht="14.25">
      <c r="A10" s="28" t="s">
        <v>359</v>
      </c>
      <c r="B10" s="20">
        <f t="shared" si="1"/>
        <v>892</v>
      </c>
      <c r="C10" s="20">
        <v>472</v>
      </c>
      <c r="D10" s="20">
        <v>420</v>
      </c>
      <c r="E10" s="20">
        <f t="shared" si="2"/>
        <v>921</v>
      </c>
      <c r="F10" s="20">
        <v>488</v>
      </c>
      <c r="G10" s="20">
        <v>433</v>
      </c>
      <c r="H10" s="20">
        <f t="shared" si="3"/>
        <v>2</v>
      </c>
      <c r="I10" s="20">
        <v>1</v>
      </c>
      <c r="J10" s="20">
        <v>1</v>
      </c>
      <c r="K10" s="20">
        <v>19</v>
      </c>
      <c r="L10" s="20">
        <v>405</v>
      </c>
      <c r="M10" s="20">
        <v>138</v>
      </c>
      <c r="S10" s="8"/>
      <c r="T10" s="258" t="s">
        <v>164</v>
      </c>
      <c r="U10" s="259">
        <f>SUM(U11:U13)</f>
        <v>369986</v>
      </c>
      <c r="V10" s="260">
        <v>456438</v>
      </c>
      <c r="W10" s="261">
        <f>100*U10/V$10</f>
        <v>81.05942099474628</v>
      </c>
      <c r="X10" s="262">
        <f>SUM(X11:X13)</f>
        <v>58.53</v>
      </c>
      <c r="Y10" s="263">
        <v>467.77</v>
      </c>
      <c r="Z10" s="261">
        <f>100*X10/Y$10</f>
        <v>12.512559591252112</v>
      </c>
      <c r="AA10" s="264">
        <f>U10/X10</f>
        <v>6321.305313514437</v>
      </c>
      <c r="AB10" s="264">
        <f>V10/Y10</f>
        <v>975.7744190520983</v>
      </c>
    </row>
    <row r="11" spans="1:28" ht="14.25">
      <c r="A11" s="28" t="s">
        <v>360</v>
      </c>
      <c r="B11" s="20">
        <f t="shared" si="1"/>
        <v>883</v>
      </c>
      <c r="C11" s="20">
        <v>479</v>
      </c>
      <c r="D11" s="20">
        <v>404</v>
      </c>
      <c r="E11" s="20">
        <f t="shared" si="2"/>
        <v>819</v>
      </c>
      <c r="F11" s="20">
        <v>424</v>
      </c>
      <c r="G11" s="20">
        <v>395</v>
      </c>
      <c r="H11" s="20">
        <f t="shared" si="3"/>
        <v>3</v>
      </c>
      <c r="I11" s="20">
        <v>1</v>
      </c>
      <c r="J11" s="20">
        <v>2</v>
      </c>
      <c r="K11" s="20">
        <v>18</v>
      </c>
      <c r="L11" s="20">
        <v>737</v>
      </c>
      <c r="M11" s="20">
        <v>215</v>
      </c>
      <c r="S11" s="8"/>
      <c r="T11" s="14" t="s">
        <v>411</v>
      </c>
      <c r="U11" s="259">
        <v>355989</v>
      </c>
      <c r="V11" s="108" t="s">
        <v>235</v>
      </c>
      <c r="W11" s="261">
        <f>100*U11/V$10</f>
        <v>77.9928489740118</v>
      </c>
      <c r="X11" s="265">
        <v>55.99</v>
      </c>
      <c r="Y11" s="108" t="s">
        <v>235</v>
      </c>
      <c r="Z11" s="261">
        <f>100*X11/Y$10</f>
        <v>11.96955768860765</v>
      </c>
      <c r="AA11" s="264">
        <f aca="true" t="shared" si="4" ref="AA11:AA31">U11/X11</f>
        <v>6358.081800321485</v>
      </c>
      <c r="AB11" s="108" t="s">
        <v>235</v>
      </c>
    </row>
    <row r="12" spans="1:28" ht="14.25">
      <c r="A12" s="28" t="s">
        <v>361</v>
      </c>
      <c r="B12" s="20">
        <f t="shared" si="1"/>
        <v>939</v>
      </c>
      <c r="C12" s="20">
        <v>465</v>
      </c>
      <c r="D12" s="20">
        <v>474</v>
      </c>
      <c r="E12" s="20">
        <f t="shared" si="2"/>
        <v>789</v>
      </c>
      <c r="F12" s="20">
        <v>424</v>
      </c>
      <c r="G12" s="20">
        <v>365</v>
      </c>
      <c r="H12" s="20">
        <f t="shared" si="3"/>
        <v>3</v>
      </c>
      <c r="I12" s="20">
        <v>1</v>
      </c>
      <c r="J12" s="20">
        <v>2</v>
      </c>
      <c r="K12" s="20">
        <v>24</v>
      </c>
      <c r="L12" s="20">
        <v>569</v>
      </c>
      <c r="M12" s="20">
        <v>136</v>
      </c>
      <c r="S12" s="8"/>
      <c r="T12" s="14" t="s">
        <v>412</v>
      </c>
      <c r="U12" s="266">
        <v>7690</v>
      </c>
      <c r="V12" s="108" t="s">
        <v>235</v>
      </c>
      <c r="W12" s="261">
        <f>100*U12/V$10</f>
        <v>1.6847852282237674</v>
      </c>
      <c r="X12" s="265">
        <v>1.05</v>
      </c>
      <c r="Y12" s="108" t="s">
        <v>235</v>
      </c>
      <c r="Z12" s="261">
        <f>100*X12/Y$10</f>
        <v>0.22446929046326186</v>
      </c>
      <c r="AA12" s="264">
        <f t="shared" si="4"/>
        <v>7323.809523809524</v>
      </c>
      <c r="AB12" s="108" t="s">
        <v>235</v>
      </c>
    </row>
    <row r="13" spans="1:28" ht="14.25">
      <c r="A13" s="28" t="s">
        <v>362</v>
      </c>
      <c r="B13" s="20">
        <f t="shared" si="1"/>
        <v>982</v>
      </c>
      <c r="C13" s="20">
        <v>509</v>
      </c>
      <c r="D13" s="20">
        <v>473</v>
      </c>
      <c r="E13" s="20">
        <f t="shared" si="2"/>
        <v>805</v>
      </c>
      <c r="F13" s="20">
        <v>445</v>
      </c>
      <c r="G13" s="20">
        <v>360</v>
      </c>
      <c r="H13" s="20">
        <f t="shared" si="3"/>
        <v>5</v>
      </c>
      <c r="I13" s="26">
        <v>3</v>
      </c>
      <c r="J13" s="26">
        <v>2</v>
      </c>
      <c r="K13" s="20">
        <v>27</v>
      </c>
      <c r="L13" s="20">
        <v>680</v>
      </c>
      <c r="M13" s="20">
        <v>184</v>
      </c>
      <c r="S13" s="8"/>
      <c r="T13" s="14" t="s">
        <v>413</v>
      </c>
      <c r="U13" s="266">
        <v>6307</v>
      </c>
      <c r="V13" s="108" t="s">
        <v>235</v>
      </c>
      <c r="W13" s="261">
        <f>100*U13/V$10</f>
        <v>1.3817867925107024</v>
      </c>
      <c r="X13" s="265">
        <v>1.49</v>
      </c>
      <c r="Y13" s="108" t="s">
        <v>235</v>
      </c>
      <c r="Z13" s="261">
        <f>100*X13/Y$10</f>
        <v>0.31853261218120016</v>
      </c>
      <c r="AA13" s="264">
        <f t="shared" si="4"/>
        <v>4232.885906040268</v>
      </c>
      <c r="AB13" s="108" t="s">
        <v>235</v>
      </c>
    </row>
    <row r="14" spans="1:28" ht="14.25">
      <c r="A14" s="28" t="s">
        <v>363</v>
      </c>
      <c r="B14" s="20">
        <f t="shared" si="1"/>
        <v>962</v>
      </c>
      <c r="C14" s="20">
        <v>463</v>
      </c>
      <c r="D14" s="20">
        <v>499</v>
      </c>
      <c r="E14" s="20">
        <f t="shared" si="2"/>
        <v>689</v>
      </c>
      <c r="F14" s="20">
        <v>362</v>
      </c>
      <c r="G14" s="20">
        <v>327</v>
      </c>
      <c r="H14" s="26" t="s">
        <v>205</v>
      </c>
      <c r="I14" s="26" t="s">
        <v>205</v>
      </c>
      <c r="J14" s="26" t="s">
        <v>205</v>
      </c>
      <c r="K14" s="20">
        <v>24</v>
      </c>
      <c r="L14" s="20">
        <v>700</v>
      </c>
      <c r="M14" s="20">
        <v>190</v>
      </c>
      <c r="S14" s="8"/>
      <c r="T14" s="258" t="s">
        <v>163</v>
      </c>
      <c r="U14" s="266">
        <v>14302</v>
      </c>
      <c r="V14" s="260">
        <v>47351</v>
      </c>
      <c r="W14" s="261">
        <f>100*U14/V14</f>
        <v>30.204219551857406</v>
      </c>
      <c r="X14" s="265">
        <v>3.51</v>
      </c>
      <c r="Y14" s="263">
        <v>143.97</v>
      </c>
      <c r="Z14" s="261">
        <f>100*X14/Y14</f>
        <v>2.438007918316316</v>
      </c>
      <c r="AA14" s="264">
        <f t="shared" si="4"/>
        <v>4074.643874643875</v>
      </c>
      <c r="AB14" s="264">
        <f>V14/Y14</f>
        <v>328.8949086615267</v>
      </c>
    </row>
    <row r="15" spans="1:28" ht="14.25">
      <c r="A15" s="28" t="s">
        <v>364</v>
      </c>
      <c r="B15" s="20">
        <f t="shared" si="1"/>
        <v>1069</v>
      </c>
      <c r="C15" s="20">
        <v>585</v>
      </c>
      <c r="D15" s="20">
        <v>484</v>
      </c>
      <c r="E15" s="20">
        <f t="shared" si="2"/>
        <v>676</v>
      </c>
      <c r="F15" s="20">
        <v>379</v>
      </c>
      <c r="G15" s="20">
        <v>297</v>
      </c>
      <c r="H15" s="20">
        <f t="shared" si="3"/>
        <v>1</v>
      </c>
      <c r="I15" s="20">
        <v>1</v>
      </c>
      <c r="J15" s="26" t="s">
        <v>205</v>
      </c>
      <c r="K15" s="20">
        <v>28</v>
      </c>
      <c r="L15" s="20">
        <v>508</v>
      </c>
      <c r="M15" s="20">
        <v>159</v>
      </c>
      <c r="S15" s="8"/>
      <c r="T15" s="258" t="s">
        <v>162</v>
      </c>
      <c r="U15" s="266">
        <f>SUM(U16:U17)</f>
        <v>33115</v>
      </c>
      <c r="V15" s="260">
        <v>108622</v>
      </c>
      <c r="W15" s="261">
        <f>100*U15/V$15</f>
        <v>30.48645762368581</v>
      </c>
      <c r="X15" s="267">
        <f>SUM(X16:X17)</f>
        <v>8.17</v>
      </c>
      <c r="Y15" s="263">
        <v>371.13</v>
      </c>
      <c r="Z15" s="261">
        <f>100*X15/Y$15</f>
        <v>2.201384959448172</v>
      </c>
      <c r="AA15" s="264">
        <f t="shared" si="4"/>
        <v>4053.2435740514074</v>
      </c>
      <c r="AB15" s="264">
        <f>V15/Y15</f>
        <v>292.6791151348584</v>
      </c>
    </row>
    <row r="16" spans="1:28" ht="14.25">
      <c r="A16" s="28" t="s">
        <v>365</v>
      </c>
      <c r="B16" s="20">
        <f t="shared" si="1"/>
        <v>1006</v>
      </c>
      <c r="C16" s="20">
        <v>504</v>
      </c>
      <c r="D16" s="20">
        <v>502</v>
      </c>
      <c r="E16" s="20">
        <f t="shared" si="2"/>
        <v>695</v>
      </c>
      <c r="F16" s="20">
        <v>370</v>
      </c>
      <c r="G16" s="20">
        <v>325</v>
      </c>
      <c r="H16" s="26" t="s">
        <v>205</v>
      </c>
      <c r="I16" s="26" t="s">
        <v>205</v>
      </c>
      <c r="J16" s="26" t="s">
        <v>205</v>
      </c>
      <c r="K16" s="20">
        <v>27</v>
      </c>
      <c r="L16" s="20">
        <v>310</v>
      </c>
      <c r="M16" s="20">
        <v>182</v>
      </c>
      <c r="S16" s="8"/>
      <c r="T16" s="14" t="s">
        <v>411</v>
      </c>
      <c r="U16" s="266">
        <v>26842</v>
      </c>
      <c r="V16" s="108" t="s">
        <v>235</v>
      </c>
      <c r="W16" s="261">
        <f>100*U16/V$15</f>
        <v>24.71138443409254</v>
      </c>
      <c r="X16" s="268">
        <v>5.97</v>
      </c>
      <c r="Y16" s="108" t="s">
        <v>235</v>
      </c>
      <c r="Z16" s="261">
        <f>100*X16/Y$15</f>
        <v>1.608600759841565</v>
      </c>
      <c r="AA16" s="264">
        <f t="shared" si="4"/>
        <v>4496.147403685092</v>
      </c>
      <c r="AB16" s="108" t="s">
        <v>235</v>
      </c>
    </row>
    <row r="17" spans="1:28" ht="14.25">
      <c r="A17" s="28" t="s">
        <v>366</v>
      </c>
      <c r="B17" s="20">
        <f t="shared" si="1"/>
        <v>975</v>
      </c>
      <c r="C17" s="20">
        <v>499</v>
      </c>
      <c r="D17" s="20">
        <v>476</v>
      </c>
      <c r="E17" s="20">
        <f t="shared" si="2"/>
        <v>647</v>
      </c>
      <c r="F17" s="20">
        <v>349</v>
      </c>
      <c r="G17" s="20">
        <v>298</v>
      </c>
      <c r="H17" s="20">
        <f t="shared" si="3"/>
        <v>6</v>
      </c>
      <c r="I17" s="20">
        <v>4</v>
      </c>
      <c r="J17" s="26">
        <v>2</v>
      </c>
      <c r="K17" s="20">
        <v>29</v>
      </c>
      <c r="L17" s="20">
        <v>507</v>
      </c>
      <c r="M17" s="20">
        <v>176</v>
      </c>
      <c r="S17" s="8"/>
      <c r="T17" s="14" t="s">
        <v>412</v>
      </c>
      <c r="U17" s="266">
        <v>6273</v>
      </c>
      <c r="V17" s="108" t="s">
        <v>235</v>
      </c>
      <c r="W17" s="261">
        <f>100*U17/V$15</f>
        <v>5.775073189593268</v>
      </c>
      <c r="X17" s="268">
        <v>2.2</v>
      </c>
      <c r="Y17" s="108" t="s">
        <v>235</v>
      </c>
      <c r="Z17" s="261">
        <f>100*X17/Y$15</f>
        <v>0.5927841996066069</v>
      </c>
      <c r="AA17" s="264">
        <f t="shared" si="4"/>
        <v>2851.363636363636</v>
      </c>
      <c r="AB17" s="108" t="s">
        <v>235</v>
      </c>
    </row>
    <row r="18" spans="1:28" ht="14.25">
      <c r="A18" s="28" t="s">
        <v>367</v>
      </c>
      <c r="B18" s="20">
        <f t="shared" si="1"/>
        <v>919</v>
      </c>
      <c r="C18" s="20">
        <v>470</v>
      </c>
      <c r="D18" s="20">
        <v>449</v>
      </c>
      <c r="E18" s="20">
        <f t="shared" si="2"/>
        <v>762</v>
      </c>
      <c r="F18" s="20">
        <v>393</v>
      </c>
      <c r="G18" s="20">
        <v>369</v>
      </c>
      <c r="H18" s="20">
        <f t="shared" si="3"/>
        <v>3</v>
      </c>
      <c r="I18" s="20">
        <v>2</v>
      </c>
      <c r="J18" s="26">
        <v>1</v>
      </c>
      <c r="K18" s="20">
        <v>32</v>
      </c>
      <c r="L18" s="20">
        <v>688</v>
      </c>
      <c r="M18" s="20">
        <v>182</v>
      </c>
      <c r="S18" s="8"/>
      <c r="T18" s="258" t="s">
        <v>161</v>
      </c>
      <c r="U18" s="266">
        <v>10822</v>
      </c>
      <c r="V18" s="260">
        <v>26381</v>
      </c>
      <c r="W18" s="261">
        <f>100*U18/V18</f>
        <v>41.02194761381297</v>
      </c>
      <c r="X18" s="268">
        <v>2.08</v>
      </c>
      <c r="Y18" s="263">
        <v>268.67</v>
      </c>
      <c r="Z18" s="261">
        <f>100*X18/Y18</f>
        <v>0.7741839431272565</v>
      </c>
      <c r="AA18" s="264">
        <f t="shared" si="4"/>
        <v>5202.884615384615</v>
      </c>
      <c r="AB18" s="264">
        <f>V18/Y18</f>
        <v>98.19108944057766</v>
      </c>
    </row>
    <row r="19" spans="1:28" ht="14.25">
      <c r="A19" s="28" t="s">
        <v>368</v>
      </c>
      <c r="B19" s="20">
        <f t="shared" si="1"/>
        <v>845</v>
      </c>
      <c r="C19" s="20">
        <v>438</v>
      </c>
      <c r="D19" s="20">
        <v>407</v>
      </c>
      <c r="E19" s="20">
        <f t="shared" si="2"/>
        <v>771</v>
      </c>
      <c r="F19" s="20">
        <v>404</v>
      </c>
      <c r="G19" s="20">
        <v>367</v>
      </c>
      <c r="H19" s="20">
        <f t="shared" si="3"/>
        <v>4</v>
      </c>
      <c r="I19" s="26" t="s">
        <v>205</v>
      </c>
      <c r="J19" s="20">
        <v>4</v>
      </c>
      <c r="K19" s="20">
        <v>29</v>
      </c>
      <c r="L19" s="20">
        <v>764</v>
      </c>
      <c r="M19" s="20">
        <v>151</v>
      </c>
      <c r="S19" s="8"/>
      <c r="T19" s="258" t="s">
        <v>159</v>
      </c>
      <c r="U19" s="259">
        <f>SUM(U20:U22)</f>
        <v>26341</v>
      </c>
      <c r="V19" s="260">
        <v>68368</v>
      </c>
      <c r="W19" s="261">
        <f>100*U19/V$19</f>
        <v>38.52825883454248</v>
      </c>
      <c r="X19" s="262">
        <f>SUM(X20:X22)</f>
        <v>5.98</v>
      </c>
      <c r="Y19" s="263">
        <v>151.6</v>
      </c>
      <c r="Z19" s="261">
        <f>100*X19/Y$19</f>
        <v>3.944591029023747</v>
      </c>
      <c r="AA19" s="264">
        <f t="shared" si="4"/>
        <v>4404.849498327759</v>
      </c>
      <c r="AB19" s="264">
        <f>V19/Y19</f>
        <v>450.97625329815304</v>
      </c>
    </row>
    <row r="20" spans="1:28" ht="14.25">
      <c r="A20" s="234" t="s">
        <v>369</v>
      </c>
      <c r="B20" s="5">
        <f t="shared" si="1"/>
        <v>995</v>
      </c>
      <c r="C20" s="5">
        <v>481</v>
      </c>
      <c r="D20" s="5">
        <v>514</v>
      </c>
      <c r="E20" s="5">
        <f t="shared" si="2"/>
        <v>862</v>
      </c>
      <c r="F20" s="5">
        <v>445</v>
      </c>
      <c r="G20" s="5">
        <v>417</v>
      </c>
      <c r="H20" s="5">
        <f t="shared" si="3"/>
        <v>3</v>
      </c>
      <c r="I20" s="235">
        <v>2</v>
      </c>
      <c r="J20" s="235">
        <v>1</v>
      </c>
      <c r="K20" s="5">
        <v>28</v>
      </c>
      <c r="L20" s="5">
        <v>618</v>
      </c>
      <c r="M20" s="5">
        <v>195</v>
      </c>
      <c r="S20" s="8"/>
      <c r="T20" s="14" t="s">
        <v>411</v>
      </c>
      <c r="U20" s="266">
        <v>10470</v>
      </c>
      <c r="V20" s="108" t="s">
        <v>235</v>
      </c>
      <c r="W20" s="261">
        <f>100*U20/V$19</f>
        <v>15.314182073484671</v>
      </c>
      <c r="X20" s="265">
        <v>2.04</v>
      </c>
      <c r="Y20" s="108" t="s">
        <v>235</v>
      </c>
      <c r="Z20" s="261">
        <f>100*X20/Y$19</f>
        <v>1.345646437994723</v>
      </c>
      <c r="AA20" s="264">
        <f t="shared" si="4"/>
        <v>5132.35294117647</v>
      </c>
      <c r="AB20" s="108" t="s">
        <v>235</v>
      </c>
    </row>
    <row r="21" spans="1:28" ht="14.25">
      <c r="A21" s="8" t="s">
        <v>370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8"/>
      <c r="T21" s="14" t="s">
        <v>412</v>
      </c>
      <c r="U21" s="266">
        <v>9982</v>
      </c>
      <c r="V21" s="108" t="s">
        <v>235</v>
      </c>
      <c r="W21" s="261">
        <f>100*U21/V$19</f>
        <v>14.60039784694594</v>
      </c>
      <c r="X21" s="265">
        <v>2.71</v>
      </c>
      <c r="Y21" s="108" t="s">
        <v>235</v>
      </c>
      <c r="Z21" s="261">
        <f>100*X21/Y$19</f>
        <v>1.7875989445910292</v>
      </c>
      <c r="AA21" s="264">
        <f t="shared" si="4"/>
        <v>3683.3948339483395</v>
      </c>
      <c r="AB21" s="108" t="s">
        <v>235</v>
      </c>
    </row>
    <row r="22" spans="19:28" ht="14.25">
      <c r="S22" s="8"/>
      <c r="T22" s="14" t="s">
        <v>413</v>
      </c>
      <c r="U22" s="266">
        <v>5889</v>
      </c>
      <c r="V22" s="108" t="s">
        <v>235</v>
      </c>
      <c r="W22" s="261">
        <f>100*U22/V$19</f>
        <v>8.613678914111865</v>
      </c>
      <c r="X22" s="265">
        <v>1.23</v>
      </c>
      <c r="Y22" s="108" t="s">
        <v>235</v>
      </c>
      <c r="Z22" s="261">
        <f>100*X22/Y$19</f>
        <v>0.8113456464379948</v>
      </c>
      <c r="AA22" s="264">
        <f t="shared" si="4"/>
        <v>4787.804878048781</v>
      </c>
      <c r="AB22" s="108" t="s">
        <v>235</v>
      </c>
    </row>
    <row r="23" spans="19:28" ht="14.25">
      <c r="S23" s="8"/>
      <c r="T23" s="258" t="s">
        <v>158</v>
      </c>
      <c r="U23" s="266">
        <v>8019</v>
      </c>
      <c r="V23" s="260">
        <v>25541</v>
      </c>
      <c r="W23" s="261">
        <f>100*U23/V23</f>
        <v>31.39657805097686</v>
      </c>
      <c r="X23" s="265">
        <v>2.39</v>
      </c>
      <c r="Y23" s="263">
        <v>81.95</v>
      </c>
      <c r="Z23" s="261">
        <f>100*X23/Y23</f>
        <v>2.916412446613789</v>
      </c>
      <c r="AA23" s="264">
        <f t="shared" si="4"/>
        <v>3355.2301255230122</v>
      </c>
      <c r="AB23" s="264">
        <f>V23/Y23</f>
        <v>311.66564978645516</v>
      </c>
    </row>
    <row r="24" spans="19:28" ht="14.25">
      <c r="S24" s="8"/>
      <c r="T24" s="258" t="s">
        <v>157</v>
      </c>
      <c r="U24" s="266">
        <f>SUM(U25:U26)</f>
        <v>29917</v>
      </c>
      <c r="V24" s="260">
        <v>65370</v>
      </c>
      <c r="W24" s="261">
        <f>100*U24/V$24</f>
        <v>45.7656417316812</v>
      </c>
      <c r="X24" s="267">
        <f>SUM(X25:X26)</f>
        <v>5.6899999999999995</v>
      </c>
      <c r="Y24" s="263">
        <v>59.93</v>
      </c>
      <c r="Z24" s="261">
        <f>100*X24/Y$24</f>
        <v>9.494410145169365</v>
      </c>
      <c r="AA24" s="264">
        <f t="shared" si="4"/>
        <v>5257.820738137083</v>
      </c>
      <c r="AB24" s="264">
        <f>V24/Y24</f>
        <v>1090.7725679959954</v>
      </c>
    </row>
    <row r="25" spans="1:28" ht="17.25">
      <c r="A25" s="337" t="s">
        <v>346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S25" s="8"/>
      <c r="T25" s="14" t="s">
        <v>411</v>
      </c>
      <c r="U25" s="266">
        <v>22883</v>
      </c>
      <c r="V25" s="108" t="s">
        <v>235</v>
      </c>
      <c r="W25" s="261">
        <f>100*U25/V$24</f>
        <v>35.00535413798379</v>
      </c>
      <c r="X25" s="265">
        <v>4.64</v>
      </c>
      <c r="Y25" s="108" t="s">
        <v>235</v>
      </c>
      <c r="Z25" s="261">
        <f>100*X25/Y$24</f>
        <v>7.742366093776071</v>
      </c>
      <c r="AA25" s="264">
        <f t="shared" si="4"/>
        <v>4931.681034482759</v>
      </c>
      <c r="AB25" s="108" t="s">
        <v>235</v>
      </c>
    </row>
    <row r="26" spans="1:28" ht="14.25">
      <c r="A26" s="382" t="s">
        <v>371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S26" s="8"/>
      <c r="T26" s="14" t="s">
        <v>412</v>
      </c>
      <c r="U26" s="266">
        <v>7034</v>
      </c>
      <c r="V26" s="108" t="s">
        <v>235</v>
      </c>
      <c r="W26" s="261">
        <f>100*U26/V$24</f>
        <v>10.760287593697415</v>
      </c>
      <c r="X26" s="265">
        <v>1.05</v>
      </c>
      <c r="Y26" s="108" t="s">
        <v>235</v>
      </c>
      <c r="Z26" s="261">
        <f>100*X26/Y$24</f>
        <v>1.7520440513932922</v>
      </c>
      <c r="AA26" s="264">
        <f t="shared" si="4"/>
        <v>6699.047619047618</v>
      </c>
      <c r="AB26" s="108" t="s">
        <v>235</v>
      </c>
    </row>
    <row r="27" spans="1:28" ht="15" thickBot="1">
      <c r="A27" s="236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9" t="s">
        <v>211</v>
      </c>
      <c r="S27" s="8"/>
      <c r="T27" s="258" t="s">
        <v>153</v>
      </c>
      <c r="U27" s="266">
        <v>7096</v>
      </c>
      <c r="V27" s="260">
        <v>15426</v>
      </c>
      <c r="W27" s="261">
        <f>100*U27/V27</f>
        <v>46.00025930247634</v>
      </c>
      <c r="X27" s="265">
        <v>1.91</v>
      </c>
      <c r="Y27" s="263">
        <v>13.57</v>
      </c>
      <c r="Z27" s="261">
        <f>100*X27/Y27</f>
        <v>14.075165806927044</v>
      </c>
      <c r="AA27" s="264">
        <f t="shared" si="4"/>
        <v>3715.1832460732985</v>
      </c>
      <c r="AB27" s="264">
        <f>V27/Y27</f>
        <v>1136.7722918201916</v>
      </c>
    </row>
    <row r="28" spans="1:28" ht="14.25">
      <c r="A28" s="330" t="s">
        <v>372</v>
      </c>
      <c r="B28" s="237" t="s">
        <v>373</v>
      </c>
      <c r="C28" s="237"/>
      <c r="D28" s="238"/>
      <c r="E28" s="237" t="s">
        <v>374</v>
      </c>
      <c r="F28" s="238"/>
      <c r="G28" s="237" t="s">
        <v>375</v>
      </c>
      <c r="H28" s="238"/>
      <c r="I28" s="237" t="s">
        <v>376</v>
      </c>
      <c r="J28" s="238"/>
      <c r="K28" s="237" t="s">
        <v>377</v>
      </c>
      <c r="L28" s="238"/>
      <c r="M28" s="237" t="s">
        <v>378</v>
      </c>
      <c r="N28" s="238"/>
      <c r="O28" s="237" t="s">
        <v>379</v>
      </c>
      <c r="P28" s="237"/>
      <c r="S28" s="8"/>
      <c r="T28" s="258" t="s">
        <v>148</v>
      </c>
      <c r="U28" s="266">
        <v>6802</v>
      </c>
      <c r="V28" s="260">
        <v>12454</v>
      </c>
      <c r="W28" s="261">
        <f>100*U28/V28</f>
        <v>54.616990525132486</v>
      </c>
      <c r="X28" s="265">
        <v>2.36</v>
      </c>
      <c r="Y28" s="269">
        <v>9.12</v>
      </c>
      <c r="Z28" s="261">
        <f>100*X28/Y28</f>
        <v>25.877192982456144</v>
      </c>
      <c r="AA28" s="264">
        <f t="shared" si="4"/>
        <v>2882.2033898305085</v>
      </c>
      <c r="AB28" s="264">
        <f>V28/Y28</f>
        <v>1365.5701754385966</v>
      </c>
    </row>
    <row r="29" spans="1:28" ht="14.25">
      <c r="A29" s="385"/>
      <c r="B29" s="239" t="s">
        <v>356</v>
      </c>
      <c r="C29" s="231" t="s">
        <v>0</v>
      </c>
      <c r="D29" s="240" t="s">
        <v>1</v>
      </c>
      <c r="E29" s="240" t="s">
        <v>0</v>
      </c>
      <c r="F29" s="240" t="s">
        <v>1</v>
      </c>
      <c r="G29" s="240" t="s">
        <v>0</v>
      </c>
      <c r="H29" s="240" t="s">
        <v>1</v>
      </c>
      <c r="I29" s="240" t="s">
        <v>0</v>
      </c>
      <c r="J29" s="240" t="s">
        <v>1</v>
      </c>
      <c r="K29" s="240" t="s">
        <v>0</v>
      </c>
      <c r="L29" s="240" t="s">
        <v>1</v>
      </c>
      <c r="M29" s="240" t="s">
        <v>0</v>
      </c>
      <c r="N29" s="240" t="s">
        <v>1</v>
      </c>
      <c r="O29" s="240" t="s">
        <v>0</v>
      </c>
      <c r="P29" s="239" t="s">
        <v>1</v>
      </c>
      <c r="S29" s="8"/>
      <c r="T29" s="258" t="s">
        <v>146</v>
      </c>
      <c r="U29" s="266">
        <v>35123</v>
      </c>
      <c r="V29" s="260">
        <v>45581</v>
      </c>
      <c r="W29" s="261">
        <f>100*U29/V29</f>
        <v>77.0562295693381</v>
      </c>
      <c r="X29" s="265">
        <v>5.78</v>
      </c>
      <c r="Y29" s="263">
        <v>13.56</v>
      </c>
      <c r="Z29" s="261">
        <f>100*X29/Y29</f>
        <v>42.62536873156342</v>
      </c>
      <c r="AA29" s="264">
        <f t="shared" si="4"/>
        <v>6076.643598615917</v>
      </c>
      <c r="AB29" s="264">
        <f>V29/Y29</f>
        <v>3361.4306784660766</v>
      </c>
    </row>
    <row r="30" spans="1:28" ht="14.25">
      <c r="A30" s="241" t="s">
        <v>380</v>
      </c>
      <c r="B30" s="146">
        <f>SUM(C30:D30)</f>
        <v>9418</v>
      </c>
      <c r="C30" s="144">
        <f aca="true" t="shared" si="5" ref="C30:D32">SUM(E30,G30,I30,K30,M30,O30,B37,D37,F37,H37,J37,L37,N37,B44,D44,F44,H44,J44,L44,N44)</f>
        <v>4961</v>
      </c>
      <c r="D30" s="144">
        <f t="shared" si="5"/>
        <v>4457</v>
      </c>
      <c r="E30" s="144">
        <v>40</v>
      </c>
      <c r="F30" s="144">
        <v>32</v>
      </c>
      <c r="G30" s="144">
        <v>8</v>
      </c>
      <c r="H30" s="144">
        <v>1</v>
      </c>
      <c r="I30" s="144">
        <v>5</v>
      </c>
      <c r="J30" s="144">
        <v>4</v>
      </c>
      <c r="K30" s="144">
        <v>23</v>
      </c>
      <c r="L30" s="144">
        <v>6</v>
      </c>
      <c r="M30" s="144">
        <v>28</v>
      </c>
      <c r="N30" s="144">
        <v>21</v>
      </c>
      <c r="O30" s="144">
        <v>35</v>
      </c>
      <c r="P30" s="144">
        <v>8</v>
      </c>
      <c r="S30" s="8"/>
      <c r="T30" s="258" t="s">
        <v>139</v>
      </c>
      <c r="U30" s="266">
        <v>13026</v>
      </c>
      <c r="V30" s="260">
        <v>34304</v>
      </c>
      <c r="W30" s="261">
        <f>100*U30/V30</f>
        <v>37.97224813432836</v>
      </c>
      <c r="X30" s="265">
        <v>2.9</v>
      </c>
      <c r="Y30" s="263">
        <v>110.44</v>
      </c>
      <c r="Z30" s="261">
        <f>100*X30/Y30</f>
        <v>2.625860195581311</v>
      </c>
      <c r="AA30" s="264">
        <f t="shared" si="4"/>
        <v>4491.724137931034</v>
      </c>
      <c r="AB30" s="264">
        <f>V30/Y30</f>
        <v>310.61209706628034</v>
      </c>
    </row>
    <row r="31" spans="1:28" ht="14.25">
      <c r="A31" s="242" t="s">
        <v>381</v>
      </c>
      <c r="B31" s="51">
        <f>SUM(C31:D31)</f>
        <v>9867</v>
      </c>
      <c r="C31" s="20">
        <f t="shared" si="5"/>
        <v>5287</v>
      </c>
      <c r="D31" s="20">
        <f t="shared" si="5"/>
        <v>4580</v>
      </c>
      <c r="E31" s="20">
        <v>33</v>
      </c>
      <c r="F31" s="20">
        <v>27</v>
      </c>
      <c r="G31" s="20">
        <v>2</v>
      </c>
      <c r="H31" s="20">
        <v>2</v>
      </c>
      <c r="I31" s="20">
        <v>8</v>
      </c>
      <c r="J31" s="20">
        <v>2</v>
      </c>
      <c r="K31" s="20">
        <v>16</v>
      </c>
      <c r="L31" s="20">
        <v>6</v>
      </c>
      <c r="M31" s="20">
        <v>29</v>
      </c>
      <c r="N31" s="20">
        <v>10</v>
      </c>
      <c r="O31" s="20">
        <v>31</v>
      </c>
      <c r="P31" s="20">
        <v>10</v>
      </c>
      <c r="S31" s="270"/>
      <c r="T31" s="271" t="s">
        <v>135</v>
      </c>
      <c r="U31" s="135">
        <v>23337</v>
      </c>
      <c r="V31" s="272">
        <v>26560</v>
      </c>
      <c r="W31" s="273">
        <f>100*U31/V31</f>
        <v>87.86521084337349</v>
      </c>
      <c r="X31" s="274">
        <v>3.67</v>
      </c>
      <c r="Y31" s="275">
        <v>20.38</v>
      </c>
      <c r="Z31" s="273">
        <f>100*X31/Y31</f>
        <v>18.007850834151128</v>
      </c>
      <c r="AA31" s="276">
        <f t="shared" si="4"/>
        <v>6358.855585831063</v>
      </c>
      <c r="AB31" s="276">
        <f>V31/Y31</f>
        <v>1303.2384690873405</v>
      </c>
    </row>
    <row r="32" spans="1:28" ht="14.25">
      <c r="A32" s="243" t="s">
        <v>382</v>
      </c>
      <c r="B32" s="53">
        <f>SUM(C32:D32)</f>
        <v>9391</v>
      </c>
      <c r="C32" s="5">
        <f t="shared" si="5"/>
        <v>5018</v>
      </c>
      <c r="D32" s="5">
        <f t="shared" si="5"/>
        <v>4373</v>
      </c>
      <c r="E32" s="244">
        <v>22</v>
      </c>
      <c r="F32" s="244">
        <v>19</v>
      </c>
      <c r="G32" s="244">
        <v>10</v>
      </c>
      <c r="H32" s="245" t="s">
        <v>205</v>
      </c>
      <c r="I32" s="244">
        <v>4</v>
      </c>
      <c r="J32" s="244">
        <v>2</v>
      </c>
      <c r="K32" s="244">
        <v>12</v>
      </c>
      <c r="L32" s="244">
        <v>3</v>
      </c>
      <c r="M32" s="244">
        <v>23</v>
      </c>
      <c r="N32" s="244">
        <v>9</v>
      </c>
      <c r="O32" s="244">
        <v>24</v>
      </c>
      <c r="P32" s="244">
        <v>14</v>
      </c>
      <c r="S32" s="8" t="s">
        <v>414</v>
      </c>
      <c r="T32" s="8"/>
      <c r="U32" s="8"/>
      <c r="V32" s="8"/>
      <c r="W32" s="8"/>
      <c r="X32" s="8"/>
      <c r="Y32" s="8"/>
      <c r="Z32" s="8"/>
      <c r="AA32" s="8"/>
      <c r="AB32" s="8"/>
    </row>
    <row r="33" spans="1:28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16" ht="15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25">
      <c r="A35" s="330" t="s">
        <v>372</v>
      </c>
      <c r="B35" s="237" t="s">
        <v>383</v>
      </c>
      <c r="C35" s="238"/>
      <c r="D35" s="237" t="s">
        <v>384</v>
      </c>
      <c r="E35" s="238"/>
      <c r="F35" s="237" t="s">
        <v>385</v>
      </c>
      <c r="G35" s="238"/>
      <c r="H35" s="237" t="s">
        <v>386</v>
      </c>
      <c r="I35" s="238"/>
      <c r="J35" s="237" t="s">
        <v>387</v>
      </c>
      <c r="K35" s="238"/>
      <c r="L35" s="237" t="s">
        <v>388</v>
      </c>
      <c r="M35" s="238"/>
      <c r="N35" s="237" t="s">
        <v>389</v>
      </c>
      <c r="O35" s="237"/>
      <c r="P35" s="8"/>
    </row>
    <row r="36" spans="1:27" ht="17.25">
      <c r="A36" s="385"/>
      <c r="B36" s="240" t="s">
        <v>0</v>
      </c>
      <c r="C36" s="240" t="s">
        <v>1</v>
      </c>
      <c r="D36" s="240" t="s">
        <v>0</v>
      </c>
      <c r="E36" s="240" t="s">
        <v>1</v>
      </c>
      <c r="F36" s="240" t="s">
        <v>0</v>
      </c>
      <c r="G36" s="240" t="s">
        <v>1</v>
      </c>
      <c r="H36" s="240" t="s">
        <v>0</v>
      </c>
      <c r="I36" s="240" t="s">
        <v>1</v>
      </c>
      <c r="J36" s="240" t="s">
        <v>0</v>
      </c>
      <c r="K36" s="240" t="s">
        <v>1</v>
      </c>
      <c r="L36" s="240" t="s">
        <v>0</v>
      </c>
      <c r="M36" s="240" t="s">
        <v>1</v>
      </c>
      <c r="N36" s="240" t="s">
        <v>0</v>
      </c>
      <c r="O36" s="239" t="s">
        <v>1</v>
      </c>
      <c r="P36" s="8"/>
      <c r="S36" s="397" t="s">
        <v>415</v>
      </c>
      <c r="T36" s="397"/>
      <c r="U36" s="397"/>
      <c r="V36" s="397"/>
      <c r="W36" s="397"/>
      <c r="X36" s="397"/>
      <c r="Y36" s="397"/>
      <c r="Z36" s="397"/>
      <c r="AA36" s="397"/>
    </row>
    <row r="37" spans="1:27" ht="15" thickBot="1">
      <c r="A37" s="241" t="s">
        <v>390</v>
      </c>
      <c r="B37" s="146">
        <v>42</v>
      </c>
      <c r="C37" s="144">
        <v>13</v>
      </c>
      <c r="D37" s="144">
        <v>37</v>
      </c>
      <c r="E37" s="144">
        <v>20</v>
      </c>
      <c r="F37" s="144">
        <v>67</v>
      </c>
      <c r="G37" s="144">
        <v>26</v>
      </c>
      <c r="H37" s="144">
        <v>118</v>
      </c>
      <c r="I37" s="144">
        <v>84</v>
      </c>
      <c r="J37" s="144">
        <v>190</v>
      </c>
      <c r="K37" s="144">
        <v>108</v>
      </c>
      <c r="L37" s="144">
        <v>223</v>
      </c>
      <c r="M37" s="144">
        <v>134</v>
      </c>
      <c r="N37" s="144">
        <v>340</v>
      </c>
      <c r="O37" s="144">
        <v>156</v>
      </c>
      <c r="P37" s="8"/>
      <c r="S37" s="8"/>
      <c r="T37" s="8"/>
      <c r="U37" s="8"/>
      <c r="V37" s="8"/>
      <c r="W37" s="8"/>
      <c r="X37" s="8"/>
      <c r="Y37" s="8"/>
      <c r="Z37" s="8"/>
      <c r="AA37" s="277" t="s">
        <v>416</v>
      </c>
    </row>
    <row r="38" spans="1:27" ht="14.25">
      <c r="A38" s="242" t="s">
        <v>391</v>
      </c>
      <c r="B38" s="51">
        <v>31</v>
      </c>
      <c r="C38" s="20">
        <v>15</v>
      </c>
      <c r="D38" s="20">
        <v>32</v>
      </c>
      <c r="E38" s="20">
        <v>19</v>
      </c>
      <c r="F38" s="20">
        <v>73</v>
      </c>
      <c r="G38" s="20">
        <v>39</v>
      </c>
      <c r="H38" s="20">
        <v>133</v>
      </c>
      <c r="I38" s="20">
        <v>63</v>
      </c>
      <c r="J38" s="20">
        <v>214</v>
      </c>
      <c r="K38" s="20">
        <v>98</v>
      </c>
      <c r="L38" s="20">
        <v>262</v>
      </c>
      <c r="M38" s="20">
        <v>132</v>
      </c>
      <c r="N38" s="20">
        <v>339</v>
      </c>
      <c r="O38" s="20">
        <v>149</v>
      </c>
      <c r="P38" s="8"/>
      <c r="S38" s="408" t="s">
        <v>417</v>
      </c>
      <c r="T38" s="409"/>
      <c r="U38" s="329" t="s">
        <v>418</v>
      </c>
      <c r="V38" s="412" t="s">
        <v>419</v>
      </c>
      <c r="W38" s="388" t="s">
        <v>420</v>
      </c>
      <c r="X38" s="412" t="s">
        <v>419</v>
      </c>
      <c r="Y38" s="388" t="s">
        <v>420</v>
      </c>
      <c r="Z38" s="412" t="s">
        <v>419</v>
      </c>
      <c r="AA38" s="388" t="s">
        <v>420</v>
      </c>
    </row>
    <row r="39" spans="1:27" ht="14.25">
      <c r="A39" s="243" t="s">
        <v>392</v>
      </c>
      <c r="B39" s="246">
        <v>29</v>
      </c>
      <c r="C39" s="244">
        <v>20</v>
      </c>
      <c r="D39" s="244">
        <v>33</v>
      </c>
      <c r="E39" s="244">
        <v>23</v>
      </c>
      <c r="F39" s="244">
        <v>56</v>
      </c>
      <c r="G39" s="244">
        <v>19</v>
      </c>
      <c r="H39" s="244">
        <v>104</v>
      </c>
      <c r="I39" s="244">
        <v>53</v>
      </c>
      <c r="J39" s="244">
        <v>216</v>
      </c>
      <c r="K39" s="244">
        <v>126</v>
      </c>
      <c r="L39" s="244">
        <v>256</v>
      </c>
      <c r="M39" s="244">
        <v>126</v>
      </c>
      <c r="N39" s="244">
        <v>328</v>
      </c>
      <c r="O39" s="244">
        <v>167</v>
      </c>
      <c r="P39" s="8"/>
      <c r="S39" s="410"/>
      <c r="T39" s="411"/>
      <c r="U39" s="400"/>
      <c r="V39" s="413"/>
      <c r="W39" s="390"/>
      <c r="X39" s="413"/>
      <c r="Y39" s="390"/>
      <c r="Z39" s="413"/>
      <c r="AA39" s="390"/>
    </row>
    <row r="40" spans="1:27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S40" s="382" t="s">
        <v>421</v>
      </c>
      <c r="T40" s="399"/>
      <c r="U40" s="278">
        <v>7329</v>
      </c>
      <c r="V40" s="279" t="s">
        <v>159</v>
      </c>
      <c r="W40" s="280">
        <v>508</v>
      </c>
      <c r="X40" s="281" t="s">
        <v>144</v>
      </c>
      <c r="Y40" s="282" t="s">
        <v>422</v>
      </c>
      <c r="Z40" s="283" t="s">
        <v>130</v>
      </c>
      <c r="AA40" s="284">
        <v>24</v>
      </c>
    </row>
    <row r="41" spans="1:27" ht="15" thickBot="1">
      <c r="A41" s="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8"/>
      <c r="M41" s="8"/>
      <c r="N41" s="8"/>
      <c r="O41" s="229"/>
      <c r="P41" s="8"/>
      <c r="S41" s="414" t="s">
        <v>423</v>
      </c>
      <c r="T41" s="384"/>
      <c r="U41" s="278">
        <v>7274</v>
      </c>
      <c r="V41" s="279" t="s">
        <v>158</v>
      </c>
      <c r="W41" s="280">
        <v>38</v>
      </c>
      <c r="X41" s="279" t="s">
        <v>143</v>
      </c>
      <c r="Y41" s="282">
        <v>5</v>
      </c>
      <c r="Z41" s="285" t="s">
        <v>128</v>
      </c>
      <c r="AA41" s="284">
        <v>11</v>
      </c>
    </row>
    <row r="42" spans="1:27" ht="14.25">
      <c r="A42" s="330" t="s">
        <v>372</v>
      </c>
      <c r="B42" s="237" t="s">
        <v>393</v>
      </c>
      <c r="C42" s="238"/>
      <c r="D42" s="237" t="s">
        <v>394</v>
      </c>
      <c r="E42" s="238"/>
      <c r="F42" s="237" t="s">
        <v>395</v>
      </c>
      <c r="G42" s="238"/>
      <c r="H42" s="312" t="s">
        <v>396</v>
      </c>
      <c r="I42" s="314"/>
      <c r="J42" s="312" t="s">
        <v>397</v>
      </c>
      <c r="K42" s="314"/>
      <c r="L42" s="312" t="s">
        <v>398</v>
      </c>
      <c r="M42" s="314"/>
      <c r="N42" s="237" t="s">
        <v>399</v>
      </c>
      <c r="O42" s="237"/>
      <c r="P42" s="8"/>
      <c r="S42" s="414" t="s">
        <v>424</v>
      </c>
      <c r="T42" s="384"/>
      <c r="U42" s="286">
        <v>7715</v>
      </c>
      <c r="V42" s="279" t="s">
        <v>157</v>
      </c>
      <c r="W42" s="280">
        <v>237</v>
      </c>
      <c r="X42" s="279" t="s">
        <v>142</v>
      </c>
      <c r="Y42" s="287" t="s">
        <v>422</v>
      </c>
      <c r="Z42" s="283" t="s">
        <v>127</v>
      </c>
      <c r="AA42" s="284">
        <v>20</v>
      </c>
    </row>
    <row r="43" spans="1:27" ht="14.25">
      <c r="A43" s="385"/>
      <c r="B43" s="240" t="s">
        <v>0</v>
      </c>
      <c r="C43" s="240" t="s">
        <v>1</v>
      </c>
      <c r="D43" s="240" t="s">
        <v>0</v>
      </c>
      <c r="E43" s="240" t="s">
        <v>1</v>
      </c>
      <c r="F43" s="240" t="s">
        <v>0</v>
      </c>
      <c r="G43" s="240" t="s">
        <v>1</v>
      </c>
      <c r="H43" s="240" t="s">
        <v>0</v>
      </c>
      <c r="I43" s="240" t="s">
        <v>1</v>
      </c>
      <c r="J43" s="240" t="s">
        <v>0</v>
      </c>
      <c r="K43" s="231" t="s">
        <v>1</v>
      </c>
      <c r="L43" s="240" t="s">
        <v>0</v>
      </c>
      <c r="M43" s="240" t="s">
        <v>1</v>
      </c>
      <c r="N43" s="240" t="s">
        <v>0</v>
      </c>
      <c r="O43" s="239" t="s">
        <v>1</v>
      </c>
      <c r="P43" s="8"/>
      <c r="S43" s="414" t="s">
        <v>425</v>
      </c>
      <c r="T43" s="384"/>
      <c r="U43" s="286">
        <v>8186</v>
      </c>
      <c r="V43" s="279" t="s">
        <v>155</v>
      </c>
      <c r="W43" s="280">
        <v>57</v>
      </c>
      <c r="X43" s="279" t="s">
        <v>141</v>
      </c>
      <c r="Y43" s="280">
        <v>1</v>
      </c>
      <c r="Z43" s="283" t="s">
        <v>126</v>
      </c>
      <c r="AA43" s="288">
        <v>15</v>
      </c>
    </row>
    <row r="44" spans="1:27" ht="14.25">
      <c r="A44" s="241" t="s">
        <v>390</v>
      </c>
      <c r="B44" s="146">
        <v>546</v>
      </c>
      <c r="C44" s="144">
        <v>304</v>
      </c>
      <c r="D44" s="144">
        <v>696</v>
      </c>
      <c r="E44" s="144">
        <v>388</v>
      </c>
      <c r="F44" s="144">
        <v>734</v>
      </c>
      <c r="G44" s="144">
        <v>563</v>
      </c>
      <c r="H44" s="144">
        <v>839</v>
      </c>
      <c r="I44" s="144">
        <v>795</v>
      </c>
      <c r="J44" s="144">
        <v>667</v>
      </c>
      <c r="K44" s="144">
        <v>990</v>
      </c>
      <c r="L44" s="144">
        <v>323</v>
      </c>
      <c r="M44" s="144">
        <v>804</v>
      </c>
      <c r="N44" s="247" t="s">
        <v>205</v>
      </c>
      <c r="O44" s="247" t="s">
        <v>205</v>
      </c>
      <c r="P44" s="8"/>
      <c r="S44" s="415" t="s">
        <v>426</v>
      </c>
      <c r="T44" s="416"/>
      <c r="U44" s="289">
        <f>SUM(U47:U51,W40:W51,Y40:Y51,AA40:AA51)</f>
        <v>8374</v>
      </c>
      <c r="V44" s="279" t="s">
        <v>153</v>
      </c>
      <c r="W44" s="280">
        <v>132</v>
      </c>
      <c r="X44" s="283" t="s">
        <v>139</v>
      </c>
      <c r="Y44" s="280">
        <v>176</v>
      </c>
      <c r="Z44" s="283" t="s">
        <v>125</v>
      </c>
      <c r="AA44" s="288">
        <v>12</v>
      </c>
    </row>
    <row r="45" spans="1:27" ht="14.25">
      <c r="A45" s="242" t="s">
        <v>391</v>
      </c>
      <c r="B45" s="51">
        <v>546</v>
      </c>
      <c r="C45" s="20">
        <v>292</v>
      </c>
      <c r="D45" s="20">
        <v>726</v>
      </c>
      <c r="E45" s="20">
        <v>421</v>
      </c>
      <c r="F45" s="20">
        <v>804</v>
      </c>
      <c r="G45" s="20">
        <v>592</v>
      </c>
      <c r="H45" s="20">
        <v>880</v>
      </c>
      <c r="I45" s="20">
        <v>804</v>
      </c>
      <c r="J45" s="20">
        <v>701</v>
      </c>
      <c r="K45" s="20">
        <v>1018</v>
      </c>
      <c r="L45" s="20">
        <v>427</v>
      </c>
      <c r="M45" s="20">
        <v>881</v>
      </c>
      <c r="N45" s="26" t="s">
        <v>205</v>
      </c>
      <c r="O45" s="26" t="s">
        <v>205</v>
      </c>
      <c r="P45" s="8"/>
      <c r="S45" s="290"/>
      <c r="T45" s="254"/>
      <c r="U45" s="291"/>
      <c r="V45" s="279" t="s">
        <v>152</v>
      </c>
      <c r="W45" s="280">
        <v>46</v>
      </c>
      <c r="X45" s="283" t="s">
        <v>138</v>
      </c>
      <c r="Y45" s="282">
        <v>30</v>
      </c>
      <c r="Z45" s="285" t="s">
        <v>124</v>
      </c>
      <c r="AA45" s="288">
        <v>9</v>
      </c>
    </row>
    <row r="46" spans="1:27" ht="14.25">
      <c r="A46" s="243" t="s">
        <v>392</v>
      </c>
      <c r="B46" s="246">
        <v>553</v>
      </c>
      <c r="C46" s="244">
        <v>244</v>
      </c>
      <c r="D46" s="244">
        <v>690</v>
      </c>
      <c r="E46" s="244">
        <v>375</v>
      </c>
      <c r="F46" s="244">
        <v>749</v>
      </c>
      <c r="G46" s="244">
        <v>546</v>
      </c>
      <c r="H46" s="244">
        <v>829</v>
      </c>
      <c r="I46" s="244">
        <v>754</v>
      </c>
      <c r="J46" s="244">
        <v>673</v>
      </c>
      <c r="K46" s="244">
        <v>960</v>
      </c>
      <c r="L46" s="244">
        <v>407</v>
      </c>
      <c r="M46" s="244">
        <v>913</v>
      </c>
      <c r="N46" s="245" t="s">
        <v>205</v>
      </c>
      <c r="O46" s="245" t="s">
        <v>205</v>
      </c>
      <c r="P46" s="8"/>
      <c r="S46" s="290"/>
      <c r="T46" s="254"/>
      <c r="U46" s="291"/>
      <c r="V46" s="279" t="s">
        <v>151</v>
      </c>
      <c r="W46" s="280">
        <v>235</v>
      </c>
      <c r="X46" s="283" t="s">
        <v>137</v>
      </c>
      <c r="Y46" s="287">
        <v>54</v>
      </c>
      <c r="Z46" s="283" t="s">
        <v>123</v>
      </c>
      <c r="AA46" s="288">
        <v>5</v>
      </c>
    </row>
    <row r="47" spans="1:27" ht="14.25">
      <c r="A47" s="8" t="s">
        <v>370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S47" s="417" t="s">
        <v>164</v>
      </c>
      <c r="T47" s="418"/>
      <c r="U47" s="280">
        <v>3669</v>
      </c>
      <c r="V47" s="279" t="s">
        <v>150</v>
      </c>
      <c r="W47" s="280">
        <v>5</v>
      </c>
      <c r="X47" s="285" t="s">
        <v>136</v>
      </c>
      <c r="Y47" s="287">
        <v>97</v>
      </c>
      <c r="Z47" s="283" t="s">
        <v>121</v>
      </c>
      <c r="AA47" s="288">
        <v>18</v>
      </c>
    </row>
    <row r="48" spans="19:27" ht="14.25">
      <c r="S48" s="417" t="s">
        <v>163</v>
      </c>
      <c r="T48" s="419"/>
      <c r="U48" s="280">
        <v>569</v>
      </c>
      <c r="V48" s="279" t="s">
        <v>148</v>
      </c>
      <c r="W48" s="292">
        <v>41</v>
      </c>
      <c r="X48" s="283" t="s">
        <v>135</v>
      </c>
      <c r="Y48" s="287">
        <v>130</v>
      </c>
      <c r="Z48" s="283" t="s">
        <v>120</v>
      </c>
      <c r="AA48" s="288">
        <v>31</v>
      </c>
    </row>
    <row r="49" spans="19:27" ht="14.25">
      <c r="S49" s="417" t="s">
        <v>162</v>
      </c>
      <c r="T49" s="418"/>
      <c r="U49" s="280">
        <v>1446</v>
      </c>
      <c r="V49" s="279" t="s">
        <v>147</v>
      </c>
      <c r="W49" s="284">
        <v>103</v>
      </c>
      <c r="X49" s="283" t="s">
        <v>133</v>
      </c>
      <c r="Y49" s="282">
        <v>15</v>
      </c>
      <c r="Z49" s="283" t="s">
        <v>119</v>
      </c>
      <c r="AA49" s="288">
        <v>39</v>
      </c>
    </row>
    <row r="50" spans="19:27" ht="14.25">
      <c r="S50" s="417" t="s">
        <v>161</v>
      </c>
      <c r="T50" s="418"/>
      <c r="U50" s="280">
        <v>120</v>
      </c>
      <c r="V50" s="281" t="s">
        <v>146</v>
      </c>
      <c r="W50" s="284">
        <v>226</v>
      </c>
      <c r="X50" s="283" t="s">
        <v>132</v>
      </c>
      <c r="Y50" s="293">
        <v>14</v>
      </c>
      <c r="Z50" s="283" t="s">
        <v>118</v>
      </c>
      <c r="AA50" s="288">
        <v>13</v>
      </c>
    </row>
    <row r="51" spans="19:27" ht="14.25">
      <c r="S51" s="420" t="s">
        <v>160</v>
      </c>
      <c r="T51" s="421"/>
      <c r="U51" s="294">
        <v>141</v>
      </c>
      <c r="V51" s="295" t="s">
        <v>145</v>
      </c>
      <c r="W51" s="296">
        <v>1</v>
      </c>
      <c r="X51" s="297" t="s">
        <v>131</v>
      </c>
      <c r="Y51" s="296">
        <v>66</v>
      </c>
      <c r="Z51" s="297" t="s">
        <v>116</v>
      </c>
      <c r="AA51" s="298">
        <v>15</v>
      </c>
    </row>
    <row r="52" spans="19:27" ht="14.25">
      <c r="S52" s="299" t="s">
        <v>427</v>
      </c>
      <c r="T52" s="299"/>
      <c r="U52" s="300"/>
      <c r="V52" s="8"/>
      <c r="W52" s="8"/>
      <c r="X52" s="8"/>
      <c r="Y52" s="8"/>
      <c r="Z52" s="290"/>
      <c r="AA52" s="290"/>
    </row>
    <row r="53" spans="19:27" ht="14.25">
      <c r="S53" s="290" t="s">
        <v>428</v>
      </c>
      <c r="T53" s="290"/>
      <c r="U53" s="291"/>
      <c r="V53" s="8"/>
      <c r="W53" s="8"/>
      <c r="X53" s="8"/>
      <c r="Y53" s="8"/>
      <c r="Z53" s="290"/>
      <c r="AA53" s="288"/>
    </row>
    <row r="54" spans="19:27" ht="14.25">
      <c r="S54" s="8"/>
      <c r="T54" s="8"/>
      <c r="U54" s="8"/>
      <c r="V54" s="8"/>
      <c r="W54" s="8"/>
      <c r="X54" s="8"/>
      <c r="Y54" s="8"/>
      <c r="Z54" s="8"/>
      <c r="AA54" s="8"/>
    </row>
    <row r="55" spans="19:27" ht="17.25">
      <c r="S55" s="397" t="s">
        <v>429</v>
      </c>
      <c r="T55" s="397"/>
      <c r="U55" s="397"/>
      <c r="V55" s="397"/>
      <c r="W55" s="397"/>
      <c r="X55" s="397"/>
      <c r="Y55" s="397"/>
      <c r="Z55" s="397"/>
      <c r="AA55" s="8"/>
    </row>
    <row r="56" spans="19:27" ht="15" thickBot="1">
      <c r="S56" s="8"/>
      <c r="T56" s="8"/>
      <c r="U56" s="8"/>
      <c r="V56" s="8"/>
      <c r="W56" s="8"/>
      <c r="X56" s="8"/>
      <c r="Y56" s="8"/>
      <c r="Z56" s="277" t="s">
        <v>416</v>
      </c>
      <c r="AA56" s="8"/>
    </row>
    <row r="57" spans="19:27" ht="17.25">
      <c r="S57" s="329" t="s">
        <v>430</v>
      </c>
      <c r="T57" s="330"/>
      <c r="U57" s="329" t="s">
        <v>418</v>
      </c>
      <c r="V57" s="422" t="s">
        <v>431</v>
      </c>
      <c r="W57" s="318" t="s">
        <v>432</v>
      </c>
      <c r="X57" s="422" t="s">
        <v>433</v>
      </c>
      <c r="Y57" s="422" t="s">
        <v>434</v>
      </c>
      <c r="Z57" s="388" t="s">
        <v>435</v>
      </c>
      <c r="AA57" s="301"/>
    </row>
    <row r="58" spans="19:27" ht="14.25">
      <c r="S58" s="331"/>
      <c r="T58" s="332"/>
      <c r="U58" s="400"/>
      <c r="V58" s="393"/>
      <c r="W58" s="310"/>
      <c r="X58" s="393"/>
      <c r="Y58" s="393"/>
      <c r="Z58" s="390"/>
      <c r="AA58" s="8"/>
    </row>
    <row r="59" spans="19:27" ht="14.25">
      <c r="S59" s="299"/>
      <c r="T59" s="302"/>
      <c r="U59" s="8"/>
      <c r="V59" s="8"/>
      <c r="W59" s="8"/>
      <c r="X59" s="8"/>
      <c r="Y59" s="8"/>
      <c r="Z59" s="8"/>
      <c r="AA59" s="8"/>
    </row>
    <row r="60" spans="19:27" ht="14.25">
      <c r="S60" s="382" t="s">
        <v>421</v>
      </c>
      <c r="T60" s="399"/>
      <c r="U60" s="303">
        <f>SUM(V60:Z60)</f>
        <v>7329</v>
      </c>
      <c r="V60" s="304">
        <v>1229</v>
      </c>
      <c r="W60" s="304">
        <v>2775</v>
      </c>
      <c r="X60" s="304">
        <v>239</v>
      </c>
      <c r="Y60" s="304">
        <v>1832</v>
      </c>
      <c r="Z60" s="304">
        <v>1254</v>
      </c>
      <c r="AA60" s="382"/>
    </row>
    <row r="61" spans="19:27" ht="14.25">
      <c r="S61" s="414" t="s">
        <v>423</v>
      </c>
      <c r="T61" s="384"/>
      <c r="U61" s="303">
        <f>SUM(V61:Z61)</f>
        <v>7274</v>
      </c>
      <c r="V61" s="304">
        <v>1217</v>
      </c>
      <c r="W61" s="304">
        <v>2698</v>
      </c>
      <c r="X61" s="304">
        <v>237</v>
      </c>
      <c r="Y61" s="304">
        <v>1832</v>
      </c>
      <c r="Z61" s="304">
        <v>1290</v>
      </c>
      <c r="AA61" s="423"/>
    </row>
    <row r="62" spans="19:27" ht="14.25">
      <c r="S62" s="414" t="s">
        <v>424</v>
      </c>
      <c r="T62" s="384"/>
      <c r="U62" s="303">
        <f>SUM(V62:Z62)</f>
        <v>7715</v>
      </c>
      <c r="V62" s="304">
        <v>1315</v>
      </c>
      <c r="W62" s="304">
        <v>2643</v>
      </c>
      <c r="X62" s="304">
        <v>218</v>
      </c>
      <c r="Y62" s="304">
        <v>2157</v>
      </c>
      <c r="Z62" s="304">
        <v>1382</v>
      </c>
      <c r="AA62" s="8"/>
    </row>
    <row r="63" spans="19:27" ht="14.25">
      <c r="S63" s="414" t="s">
        <v>425</v>
      </c>
      <c r="T63" s="384"/>
      <c r="U63" s="303">
        <f>SUM(V63:Z63)</f>
        <v>8186</v>
      </c>
      <c r="V63" s="304">
        <v>1583</v>
      </c>
      <c r="W63" s="304">
        <v>2571</v>
      </c>
      <c r="X63" s="304">
        <v>213</v>
      </c>
      <c r="Y63" s="304">
        <v>2265</v>
      </c>
      <c r="Z63" s="304">
        <v>1554</v>
      </c>
      <c r="AA63" s="8"/>
    </row>
    <row r="64" spans="19:27" ht="14.25">
      <c r="S64" s="424" t="s">
        <v>426</v>
      </c>
      <c r="T64" s="425"/>
      <c r="U64" s="305">
        <f>SUM(V64:Z64)</f>
        <v>8374</v>
      </c>
      <c r="V64" s="306">
        <v>1858</v>
      </c>
      <c r="W64" s="306">
        <v>2482</v>
      </c>
      <c r="X64" s="306">
        <v>220</v>
      </c>
      <c r="Y64" s="306">
        <v>2039</v>
      </c>
      <c r="Z64" s="306">
        <v>1775</v>
      </c>
      <c r="AA64" s="8"/>
    </row>
    <row r="65" spans="19:27" ht="14.25">
      <c r="S65" s="299" t="s">
        <v>427</v>
      </c>
      <c r="T65" s="8"/>
      <c r="U65" s="8"/>
      <c r="V65" s="8"/>
      <c r="W65" s="8"/>
      <c r="X65" s="8"/>
      <c r="Y65" s="8"/>
      <c r="Z65" s="8"/>
      <c r="AA65" s="8"/>
    </row>
    <row r="66" spans="19:27" ht="14.25">
      <c r="S66" s="290" t="s">
        <v>428</v>
      </c>
      <c r="T66" s="8"/>
      <c r="U66" s="8"/>
      <c r="V66" s="8"/>
      <c r="W66" s="8"/>
      <c r="X66" s="8"/>
      <c r="Y66" s="8"/>
      <c r="Z66" s="8"/>
      <c r="AA66" s="8"/>
    </row>
  </sheetData>
  <sheetProtection/>
  <mergeCells count="70">
    <mergeCell ref="S60:T60"/>
    <mergeCell ref="AA60:AA61"/>
    <mergeCell ref="S61:T61"/>
    <mergeCell ref="S62:T62"/>
    <mergeCell ref="S63:T63"/>
    <mergeCell ref="S64:T64"/>
    <mergeCell ref="S51:T51"/>
    <mergeCell ref="S55:Z55"/>
    <mergeCell ref="S57:T58"/>
    <mergeCell ref="U57:U58"/>
    <mergeCell ref="V57:V58"/>
    <mergeCell ref="W57:W58"/>
    <mergeCell ref="X57:X58"/>
    <mergeCell ref="Y57:Y58"/>
    <mergeCell ref="Z57:Z58"/>
    <mergeCell ref="S43:T43"/>
    <mergeCell ref="S44:T44"/>
    <mergeCell ref="S47:T47"/>
    <mergeCell ref="S48:T48"/>
    <mergeCell ref="S49:T49"/>
    <mergeCell ref="S50:T50"/>
    <mergeCell ref="Y38:Y39"/>
    <mergeCell ref="Z38:Z39"/>
    <mergeCell ref="AA38:AA39"/>
    <mergeCell ref="S40:T40"/>
    <mergeCell ref="S41:T41"/>
    <mergeCell ref="S42:T42"/>
    <mergeCell ref="Z5:Z7"/>
    <mergeCell ref="AA5:AA7"/>
    <mergeCell ref="AB5:AB7"/>
    <mergeCell ref="S8:T8"/>
    <mergeCell ref="S36:AA36"/>
    <mergeCell ref="S38:T39"/>
    <mergeCell ref="U38:U39"/>
    <mergeCell ref="V38:V39"/>
    <mergeCell ref="W38:W39"/>
    <mergeCell ref="X38:X39"/>
    <mergeCell ref="S2:AB2"/>
    <mergeCell ref="S4:T7"/>
    <mergeCell ref="U4:W4"/>
    <mergeCell ref="X4:Z4"/>
    <mergeCell ref="AA4:AB4"/>
    <mergeCell ref="U5:U7"/>
    <mergeCell ref="V5:V7"/>
    <mergeCell ref="W5:W7"/>
    <mergeCell ref="X5:X7"/>
    <mergeCell ref="Y5:Y7"/>
    <mergeCell ref="A26:P26"/>
    <mergeCell ref="A28:A29"/>
    <mergeCell ref="A35:A36"/>
    <mergeCell ref="A42:A43"/>
    <mergeCell ref="H42:I42"/>
    <mergeCell ref="J42:K42"/>
    <mergeCell ref="L42:M42"/>
    <mergeCell ref="D6:D7"/>
    <mergeCell ref="E6:E7"/>
    <mergeCell ref="F6:F7"/>
    <mergeCell ref="G6:G7"/>
    <mergeCell ref="H6:J6"/>
    <mergeCell ref="A25:P25"/>
    <mergeCell ref="A2:M2"/>
    <mergeCell ref="A3:M3"/>
    <mergeCell ref="A5:A7"/>
    <mergeCell ref="B5:D5"/>
    <mergeCell ref="E5:J5"/>
    <mergeCell ref="K5:K7"/>
    <mergeCell ref="L5:L7"/>
    <mergeCell ref="M5:M7"/>
    <mergeCell ref="B6:B7"/>
    <mergeCell ref="C6:C7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川向　裕</cp:lastModifiedBy>
  <cp:lastPrinted>2013-05-13T23:51:51Z</cp:lastPrinted>
  <dcterms:created xsi:type="dcterms:W3CDTF">1997-12-02T04:37:42Z</dcterms:created>
  <dcterms:modified xsi:type="dcterms:W3CDTF">2015-06-18T04:05:08Z</dcterms:modified>
  <cp:category/>
  <cp:version/>
  <cp:contentType/>
  <cp:contentStatus/>
</cp:coreProperties>
</file>