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725" windowWidth="19320" windowHeight="11760" activeTab="0"/>
  </bookViews>
  <sheets>
    <sheet name="104-106" sheetId="1" r:id="rId1"/>
  </sheets>
  <definedNames>
    <definedName name="_xlnm.Print_Area" localSheetId="0">'104-106'!$A$1:$AI$80</definedName>
  </definedNames>
  <calcPr fullCalcOnLoad="1"/>
</workbook>
</file>

<file path=xl/sharedStrings.xml><?xml version="1.0" encoding="utf-8"?>
<sst xmlns="http://schemas.openxmlformats.org/spreadsheetml/2006/main" count="310" uniqueCount="130">
  <si>
    <t>（２）　党　　派　　別　　得　　票　　数</t>
  </si>
  <si>
    <t>労働委員会事務局</t>
  </si>
  <si>
    <t xml:space="preserve"> </t>
  </si>
  <si>
    <t>警  察  職  員</t>
  </si>
  <si>
    <t>資料　石川県選挙管理委員会</t>
  </si>
  <si>
    <t>自由民主</t>
  </si>
  <si>
    <t xml:space="preserve"> 平成</t>
  </si>
  <si>
    <t>資料　石川県行政経営課、石川県教育委員会庶務課、石川県警察本部警務課</t>
  </si>
  <si>
    <t>出納室</t>
  </si>
  <si>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</si>
  <si>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</si>
  <si>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</si>
  <si>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</si>
  <si>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</si>
  <si>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</si>
  <si>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</si>
  <si>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</si>
  <si>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</si>
  <si>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</si>
  <si>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</si>
  <si>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</si>
  <si>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総 　務　 部</t>
  </si>
  <si>
    <t>総  数</t>
  </si>
  <si>
    <t>無所属</t>
  </si>
  <si>
    <t>商工労働部</t>
  </si>
  <si>
    <t>農林水産部</t>
  </si>
  <si>
    <t>競馬事業局</t>
  </si>
  <si>
    <t>土  木  部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</si>
  <si>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</si>
  <si>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</si>
  <si>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</si>
  <si>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</si>
  <si>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</si>
  <si>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</si>
  <si>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</si>
  <si>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</si>
  <si>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</si>
  <si>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一般行政職員</t>
  </si>
  <si>
    <t>その他の職員</t>
  </si>
  <si>
    <t>金沢市</t>
  </si>
  <si>
    <t>鹿島郡</t>
  </si>
  <si>
    <t>七尾市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</si>
  <si>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</si>
  <si>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</si>
  <si>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</si>
  <si>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</si>
  <si>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</si>
  <si>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</si>
  <si>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</si>
  <si>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</si>
  <si>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</si>
  <si>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川北町</t>
  </si>
  <si>
    <t>内灘町</t>
  </si>
  <si>
    <t>羽咋郡</t>
  </si>
  <si>
    <t>第三区計</t>
  </si>
  <si>
    <t>社会民主</t>
  </si>
  <si>
    <t>公　明</t>
  </si>
  <si>
    <t>その他</t>
  </si>
  <si>
    <t>職　員　総　数</t>
  </si>
  <si>
    <t>健　康　福　祉  部</t>
  </si>
  <si>
    <t>１８　　　公　　　　　務　　　　　員　　　　　及　　　　　び　　　　　選　　　　　挙</t>
  </si>
  <si>
    <t>かほく市</t>
  </si>
  <si>
    <t>志賀町</t>
  </si>
  <si>
    <t>第一区計</t>
  </si>
  <si>
    <t>企画振興部</t>
  </si>
  <si>
    <t>白山市</t>
  </si>
  <si>
    <t>能美市</t>
  </si>
  <si>
    <t>宝達志水町</t>
  </si>
  <si>
    <t>中能登町</t>
  </si>
  <si>
    <t>能登町</t>
  </si>
  <si>
    <t>鳳珠郡</t>
  </si>
  <si>
    <t>白山市</t>
  </si>
  <si>
    <t>中能登町</t>
  </si>
  <si>
    <t>（比例代表）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</si>
  <si>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</si>
  <si>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</si>
  <si>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</si>
  <si>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</si>
  <si>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</si>
  <si>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t>総　　　　　　　　　数</t>
  </si>
  <si>
    <t>　</t>
  </si>
  <si>
    <t>野々市市</t>
  </si>
  <si>
    <t>能美郡</t>
  </si>
  <si>
    <t>川北町</t>
  </si>
  <si>
    <t>観光戦略推進部</t>
  </si>
  <si>
    <t>資料　石川県市町支援課</t>
  </si>
  <si>
    <t>維　新</t>
  </si>
  <si>
    <t>市町別</t>
  </si>
  <si>
    <t>総　　数</t>
  </si>
  <si>
    <t>合　　計</t>
  </si>
  <si>
    <t>（選挙区）</t>
  </si>
  <si>
    <t>津幡町</t>
  </si>
  <si>
    <t>内灘町</t>
  </si>
  <si>
    <t>志賀町</t>
  </si>
  <si>
    <t>穴水町</t>
  </si>
  <si>
    <t>県民文化スポーツ部</t>
  </si>
  <si>
    <t>生活環境部</t>
  </si>
  <si>
    <t>立憲民主</t>
  </si>
  <si>
    <t>希　望</t>
  </si>
  <si>
    <t>共　産</t>
  </si>
  <si>
    <r>
      <t>市 町</t>
    </r>
    <r>
      <rPr>
        <sz val="12"/>
        <rFont val="ＭＳ 明朝"/>
        <family val="1"/>
      </rPr>
      <t xml:space="preserve"> 別</t>
    </r>
  </si>
  <si>
    <t>石川県知事</t>
  </si>
  <si>
    <t>30. 3.11</t>
  </si>
  <si>
    <t>31. 4.7</t>
  </si>
  <si>
    <t>石川県議会議員</t>
  </si>
  <si>
    <t>元. 7.21</t>
  </si>
  <si>
    <t xml:space="preserve"> 令和元. 7.21</t>
  </si>
  <si>
    <t>国民民主</t>
  </si>
  <si>
    <t>れいわ</t>
  </si>
  <si>
    <t>204  公務員及び選挙</t>
  </si>
  <si>
    <t>公務員及び選挙  205</t>
  </si>
  <si>
    <t>参議院議員</t>
  </si>
  <si>
    <t xml:space="preserve"> 3.10.31</t>
  </si>
  <si>
    <t>衆議院議員</t>
  </si>
  <si>
    <t>（小選挙区）</t>
  </si>
  <si>
    <t>4.3.13</t>
  </si>
  <si>
    <t>　　　　の職員を除いたものである。</t>
  </si>
  <si>
    <t>　２　　県立学校教員及び県費負担教職員並びに警察職員以外は、令和４年４月８日現在である。</t>
  </si>
  <si>
    <t>選 挙 執 行　　　　年  月  日</t>
  </si>
  <si>
    <t>選 挙 執 行　　　　　　年  月  日</t>
  </si>
  <si>
    <t>***</t>
  </si>
  <si>
    <t>（１）　　県　　　職　　　員　　　数 （令和４年４月１日現在）</t>
  </si>
  <si>
    <t>注１　　職員数は、一般職に属する職員数であり、地方公務員の身分を保有する休職者、派遣職員などを含み、臨時または非常勤</t>
  </si>
  <si>
    <t>（２）　　市　　　町　　　職　　　員　　　数 （令和４年４月１日現在）</t>
  </si>
  <si>
    <t>１０４　　公　　　　　　　務　　　　　　　員</t>
  </si>
  <si>
    <t>１０４　　公　　　　　　　務　　　　　　　員 （つづき）</t>
  </si>
  <si>
    <t>１０５　　主　  要　  選　  挙　  投　  票　  状　  況</t>
  </si>
  <si>
    <t>１０５　　主　要　選　挙　投　票　状　況 （つづき）</t>
  </si>
  <si>
    <t>１０６　　市町別選挙人名簿登録者数 （令和５年９月１日現在）</t>
  </si>
  <si>
    <t>***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</si>
</sst>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  <numFmt numFmtId="180" formatCode="#,##0;&quot;△ &quot;#,##0"/>
    <numFmt numFmtId="181" formatCode="#,##0.000_);[Red]\(#,##0.000\)"/>
    <numFmt numFmtId="182" formatCode="#,##0.00_);[Red]\(#,##0.00\)"/>
    <numFmt numFmtId="183" formatCode="#,##0.0_);[Red]\(#,##0.0\)"/>
    <numFmt numFmtId="184" formatCode="0_);[Red]\(0\)"/>
    <numFmt numFmtId="185" formatCode="#,##0.0000"/>
    <numFmt numFmtId="186" formatCode="#,##0.0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.0000000_ "/>
    <numFmt numFmtId="194" formatCode="0.00000000_ "/>
    <numFmt numFmtId="195" formatCode="0.000000_ "/>
    <numFmt numFmtId="196" formatCode="0.00;[Red]0.00"/>
    <numFmt numFmtId="197" formatCode="#,##0_ ;[Red]\-#,##0\ "/>
    <numFmt numFmtId="198" formatCode="#,##0.000;[Red]#,##0.000"/>
    <numFmt numFmtId="199" formatCode="#,##0.000;[Red]\-#,##0.000"/>
    <numFmt numFmtId="200" formatCode=".00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top" shrinkToFit="1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37" fontId="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37" fontId="9" fillId="33" borderId="15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37" fontId="0" fillId="33" borderId="0" xfId="0" applyNumberFormat="1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>
      <alignment horizontal="distributed" vertical="center"/>
    </xf>
    <xf numFmtId="37" fontId="0" fillId="33" borderId="16" xfId="0" applyNumberFormat="1" applyFont="1" applyFill="1" applyBorder="1" applyAlignment="1" applyProtection="1">
      <alignment horizontal="left" vertical="center"/>
      <protection/>
    </xf>
    <xf numFmtId="37" fontId="8" fillId="33" borderId="17" xfId="0" applyNumberFormat="1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37" fontId="0" fillId="33" borderId="17" xfId="0" applyNumberFormat="1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right" vertical="top"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0" fillId="33" borderId="22" xfId="0" applyFont="1" applyFill="1" applyBorder="1" applyAlignment="1" applyProtection="1">
      <alignment horizontal="centerContinuous" vertical="center"/>
      <protection/>
    </xf>
    <xf numFmtId="0" fontId="0" fillId="33" borderId="23" xfId="0" applyFont="1" applyFill="1" applyBorder="1" applyAlignment="1" applyProtection="1">
      <alignment horizontal="centerContinuous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180" fontId="9" fillId="33" borderId="26" xfId="49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 applyProtection="1">
      <alignment horizontal="distributed" vertical="center"/>
      <protection/>
    </xf>
    <xf numFmtId="178" fontId="0" fillId="33" borderId="27" xfId="0" applyNumberFormat="1" applyFont="1" applyFill="1" applyBorder="1" applyAlignment="1">
      <alignment vertical="center"/>
    </xf>
    <xf numFmtId="182" fontId="0" fillId="33" borderId="27" xfId="0" applyNumberFormat="1" applyFont="1" applyFill="1" applyBorder="1" applyAlignment="1">
      <alignment horizontal="center" vertical="center"/>
    </xf>
    <xf numFmtId="182" fontId="0" fillId="33" borderId="27" xfId="0" applyNumberFormat="1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/>
      <protection/>
    </xf>
    <xf numFmtId="180" fontId="0" fillId="33" borderId="0" xfId="0" applyNumberFormat="1" applyFont="1" applyFill="1" applyBorder="1" applyAlignment="1" applyProtection="1">
      <alignment horizontal="center" vertical="center"/>
      <protection/>
    </xf>
    <xf numFmtId="180" fontId="0" fillId="33" borderId="0" xfId="0" applyNumberFormat="1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horizontal="center" vertical="top" shrinkToFit="1"/>
    </xf>
    <xf numFmtId="180" fontId="0" fillId="33" borderId="15" xfId="0" applyNumberFormat="1" applyFont="1" applyFill="1" applyBorder="1" applyAlignment="1" applyProtection="1">
      <alignment vertical="center"/>
      <protection/>
    </xf>
    <xf numFmtId="180" fontId="0" fillId="33" borderId="0" xfId="0" applyNumberFormat="1" applyFont="1" applyFill="1" applyBorder="1" applyAlignment="1" applyProtection="1">
      <alignment horizontal="right" vertical="center"/>
      <protection/>
    </xf>
    <xf numFmtId="0" fontId="16" fillId="33" borderId="30" xfId="0" applyFont="1" applyFill="1" applyBorder="1" applyAlignment="1">
      <alignment horizontal="distributed" vertical="center"/>
    </xf>
    <xf numFmtId="178" fontId="0" fillId="33" borderId="0" xfId="0" applyNumberFormat="1" applyFont="1" applyFill="1" applyBorder="1" applyAlignment="1">
      <alignment vertical="center"/>
    </xf>
    <xf numFmtId="182" fontId="0" fillId="33" borderId="0" xfId="0" applyNumberFormat="1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top"/>
    </xf>
    <xf numFmtId="0" fontId="0" fillId="33" borderId="29" xfId="0" applyFont="1" applyFill="1" applyBorder="1" applyAlignment="1" applyProtection="1">
      <alignment horizontal="distributed" vertical="center"/>
      <protection/>
    </xf>
    <xf numFmtId="0" fontId="0" fillId="33" borderId="3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right" vertical="center"/>
    </xf>
    <xf numFmtId="178" fontId="0" fillId="33" borderId="0" xfId="49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top" shrinkToFit="1"/>
    </xf>
    <xf numFmtId="180" fontId="0" fillId="33" borderId="15" xfId="0" applyNumberFormat="1" applyFont="1" applyFill="1" applyBorder="1" applyAlignment="1" applyProtection="1">
      <alignment horizontal="right" vertical="center"/>
      <protection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distributed" vertical="center"/>
      <protection/>
    </xf>
    <xf numFmtId="38" fontId="0" fillId="33" borderId="20" xfId="49" applyFont="1" applyFill="1" applyBorder="1" applyAlignment="1">
      <alignment horizontal="right" vertical="center" shrinkToFit="1"/>
    </xf>
    <xf numFmtId="38" fontId="0" fillId="33" borderId="0" xfId="49" applyFont="1" applyFill="1" applyBorder="1" applyAlignment="1">
      <alignment horizontal="right" vertical="center" shrinkToFit="1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vertical="center"/>
    </xf>
    <xf numFmtId="180" fontId="0" fillId="33" borderId="34" xfId="0" applyNumberFormat="1" applyFont="1" applyFill="1" applyBorder="1" applyAlignment="1" applyProtection="1">
      <alignment vertical="center"/>
      <protection/>
    </xf>
    <xf numFmtId="180" fontId="0" fillId="33" borderId="18" xfId="0" applyNumberFormat="1" applyFont="1" applyFill="1" applyBorder="1" applyAlignment="1" applyProtection="1">
      <alignment vertical="center"/>
      <protection/>
    </xf>
    <xf numFmtId="180" fontId="0" fillId="33" borderId="10" xfId="0" applyNumberFormat="1" applyFont="1" applyFill="1" applyBorder="1" applyAlignment="1" applyProtection="1">
      <alignment horizontal="right" vertical="center"/>
      <protection/>
    </xf>
    <xf numFmtId="198" fontId="0" fillId="33" borderId="0" xfId="49" applyNumberFormat="1" applyFont="1" applyFill="1" applyBorder="1" applyAlignment="1" quotePrefix="1">
      <alignment horizontal="right" vertical="center"/>
    </xf>
    <xf numFmtId="38" fontId="0" fillId="33" borderId="0" xfId="49" applyFont="1" applyFill="1" applyBorder="1" applyAlignment="1" quotePrefix="1">
      <alignment horizontal="right" vertical="center"/>
    </xf>
    <xf numFmtId="200" fontId="0" fillId="33" borderId="0" xfId="0" applyNumberFormat="1" applyFont="1" applyFill="1" applyBorder="1" applyAlignment="1">
      <alignment vertical="center"/>
    </xf>
    <xf numFmtId="38" fontId="0" fillId="33" borderId="0" xfId="49" applyNumberFormat="1" applyFont="1" applyFill="1" applyBorder="1" applyAlignment="1">
      <alignment vertical="center"/>
    </xf>
    <xf numFmtId="38" fontId="0" fillId="33" borderId="0" xfId="49" applyNumberFormat="1" applyFont="1" applyFill="1" applyBorder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180" fontId="9" fillId="33" borderId="35" xfId="49" applyNumberFormat="1" applyFont="1" applyFill="1" applyBorder="1" applyAlignment="1" applyProtection="1">
      <alignment vertical="center"/>
      <protection/>
    </xf>
    <xf numFmtId="180" fontId="9" fillId="33" borderId="20" xfId="49" applyNumberFormat="1" applyFont="1" applyFill="1" applyBorder="1" applyAlignment="1" applyProtection="1">
      <alignment vertical="center"/>
      <protection/>
    </xf>
    <xf numFmtId="180" fontId="9" fillId="33" borderId="36" xfId="49" applyNumberFormat="1" applyFont="1" applyFill="1" applyBorder="1" applyAlignment="1" applyProtection="1">
      <alignment vertical="center"/>
      <protection/>
    </xf>
    <xf numFmtId="37" fontId="9" fillId="33" borderId="35" xfId="0" applyNumberFormat="1" applyFont="1" applyFill="1" applyBorder="1" applyAlignment="1" applyProtection="1">
      <alignment vertical="center"/>
      <protection/>
    </xf>
    <xf numFmtId="37" fontId="9" fillId="33" borderId="20" xfId="0" applyNumberFormat="1" applyFont="1" applyFill="1" applyBorder="1" applyAlignment="1" applyProtection="1">
      <alignment vertical="center"/>
      <protection/>
    </xf>
    <xf numFmtId="37" fontId="9" fillId="33" borderId="37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37" fontId="9" fillId="33" borderId="38" xfId="0" applyNumberFormat="1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Continuous" vertical="center"/>
      <protection/>
    </xf>
    <xf numFmtId="0" fontId="0" fillId="33" borderId="21" xfId="0" applyFont="1" applyFill="1" applyBorder="1" applyAlignment="1" applyProtection="1">
      <alignment horizontal="centerContinuous"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37" fontId="9" fillId="33" borderId="24" xfId="0" applyNumberFormat="1" applyFont="1" applyFill="1" applyBorder="1" applyAlignment="1" applyProtection="1">
      <alignment vertical="center"/>
      <protection/>
    </xf>
    <xf numFmtId="37" fontId="9" fillId="33" borderId="26" xfId="0" applyNumberFormat="1" applyFont="1" applyFill="1" applyBorder="1" applyAlignment="1" applyProtection="1">
      <alignment vertical="center"/>
      <protection/>
    </xf>
    <xf numFmtId="37" fontId="9" fillId="33" borderId="42" xfId="0" applyNumberFormat="1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37" fontId="8" fillId="33" borderId="15" xfId="0" applyNumberFormat="1" applyFont="1" applyFill="1" applyBorder="1" applyAlignment="1" applyProtection="1">
      <alignment horizontal="center" vertical="center"/>
      <protection/>
    </xf>
    <xf numFmtId="37" fontId="8" fillId="33" borderId="0" xfId="0" applyNumberFormat="1" applyFont="1" applyFill="1" applyBorder="1" applyAlignment="1" applyProtection="1">
      <alignment horizontal="center" vertical="center"/>
      <protection/>
    </xf>
    <xf numFmtId="37" fontId="8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43" xfId="0" applyNumberFormat="1" applyFont="1" applyFill="1" applyBorder="1" applyAlignment="1" applyProtection="1">
      <alignment vertical="center"/>
      <protection/>
    </xf>
    <xf numFmtId="37" fontId="0" fillId="33" borderId="37" xfId="0" applyNumberFormat="1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37" fontId="0" fillId="33" borderId="16" xfId="0" applyNumberFormat="1" applyFont="1" applyFill="1" applyBorder="1" applyAlignment="1" applyProtection="1">
      <alignment horizontal="distributed" vertical="center"/>
      <protection/>
    </xf>
    <xf numFmtId="37" fontId="0" fillId="33" borderId="15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distributed" vertical="center"/>
      <protection/>
    </xf>
    <xf numFmtId="37" fontId="0" fillId="33" borderId="43" xfId="0" applyNumberFormat="1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7" fontId="0" fillId="33" borderId="38" xfId="0" applyNumberFormat="1" applyFont="1" applyFill="1" applyBorder="1" applyAlignment="1" applyProtection="1">
      <alignment vertical="center"/>
      <protection/>
    </xf>
    <xf numFmtId="37" fontId="15" fillId="33" borderId="17" xfId="0" applyNumberFormat="1" applyFont="1" applyFill="1" applyBorder="1" applyAlignment="1" applyProtection="1">
      <alignment horizontal="distributed" vertical="center"/>
      <protection/>
    </xf>
    <xf numFmtId="37" fontId="9" fillId="33" borderId="44" xfId="0" applyNumberFormat="1" applyFont="1" applyFill="1" applyBorder="1" applyAlignment="1" applyProtection="1">
      <alignment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horizontal="distributed" vertical="center"/>
      <protection/>
    </xf>
    <xf numFmtId="0" fontId="15" fillId="33" borderId="22" xfId="0" applyFont="1" applyFill="1" applyBorder="1" applyAlignment="1">
      <alignment horizontal="distributed" vertical="center"/>
    </xf>
    <xf numFmtId="37" fontId="9" fillId="33" borderId="34" xfId="0" applyNumberFormat="1" applyFont="1" applyFill="1" applyBorder="1" applyAlignment="1" applyProtection="1">
      <alignment vertical="center"/>
      <protection/>
    </xf>
    <xf numFmtId="37" fontId="9" fillId="33" borderId="18" xfId="0" applyNumberFormat="1" applyFont="1" applyFill="1" applyBorder="1" applyAlignment="1" applyProtection="1">
      <alignment vertical="center"/>
      <protection/>
    </xf>
    <xf numFmtId="37" fontId="9" fillId="33" borderId="19" xfId="0" applyNumberFormat="1" applyFont="1" applyFill="1" applyBorder="1" applyAlignment="1" applyProtection="1">
      <alignment vertical="center"/>
      <protection/>
    </xf>
    <xf numFmtId="0" fontId="0" fillId="33" borderId="45" xfId="0" applyFont="1" applyFill="1" applyBorder="1" applyAlignment="1">
      <alignment vertical="center"/>
    </xf>
    <xf numFmtId="37" fontId="0" fillId="33" borderId="22" xfId="0" applyNumberFormat="1" applyFont="1" applyFill="1" applyBorder="1" applyAlignment="1" applyProtection="1">
      <alignment horizontal="distributed" vertical="center"/>
      <protection/>
    </xf>
    <xf numFmtId="37" fontId="0" fillId="33" borderId="34" xfId="0" applyNumberFormat="1" applyFont="1" applyFill="1" applyBorder="1" applyAlignment="1" applyProtection="1">
      <alignment vertical="center"/>
      <protection/>
    </xf>
    <xf numFmtId="37" fontId="0" fillId="33" borderId="18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horizontal="distributed" vertical="center"/>
      <protection/>
    </xf>
    <xf numFmtId="0" fontId="16" fillId="33" borderId="0" xfId="0" applyFont="1" applyFill="1" applyAlignment="1">
      <alignment horizontal="distributed" vertical="center"/>
    </xf>
    <xf numFmtId="0" fontId="16" fillId="33" borderId="16" xfId="0" applyFont="1" applyFill="1" applyBorder="1" applyAlignment="1">
      <alignment horizontal="distributed" vertical="center"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9" fillId="33" borderId="17" xfId="0" applyFont="1" applyFill="1" applyBorder="1" applyAlignment="1" applyProtection="1">
      <alignment horizontal="distributed" vertical="center"/>
      <protection/>
    </xf>
    <xf numFmtId="0" fontId="9" fillId="33" borderId="16" xfId="0" applyFont="1" applyFill="1" applyBorder="1" applyAlignment="1" applyProtection="1">
      <alignment horizontal="distributed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9" fillId="33" borderId="47" xfId="0" applyFont="1" applyFill="1" applyBorder="1" applyAlignment="1" applyProtection="1">
      <alignment horizontal="distributed" vertical="center"/>
      <protection/>
    </xf>
    <xf numFmtId="0" fontId="9" fillId="33" borderId="46" xfId="0" applyFont="1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>
      <alignment horizontal="distributed" vertical="center"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center" vertical="center"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distributed" vertical="center"/>
      <protection/>
    </xf>
    <xf numFmtId="0" fontId="0" fillId="33" borderId="22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distributed" vertical="center"/>
      <protection/>
    </xf>
    <xf numFmtId="0" fontId="15" fillId="33" borderId="16" xfId="0" applyFont="1" applyFill="1" applyBorder="1" applyAlignment="1">
      <alignment horizontal="distributed" vertical="center"/>
    </xf>
    <xf numFmtId="37" fontId="9" fillId="33" borderId="17" xfId="0" applyNumberFormat="1" applyFont="1" applyFill="1" applyBorder="1" applyAlignment="1" applyProtection="1">
      <alignment horizontal="distributed" vertical="center"/>
      <protection/>
    </xf>
    <xf numFmtId="37" fontId="9" fillId="33" borderId="16" xfId="0" applyNumberFormat="1" applyFont="1" applyFill="1" applyBorder="1" applyAlignment="1" applyProtection="1">
      <alignment horizontal="distributed" vertical="center"/>
      <protection/>
    </xf>
    <xf numFmtId="0" fontId="0" fillId="33" borderId="51" xfId="0" applyFont="1" applyFill="1" applyBorder="1" applyAlignment="1">
      <alignment horizontal="center" vertical="center"/>
    </xf>
    <xf numFmtId="37" fontId="9" fillId="33" borderId="47" xfId="0" applyNumberFormat="1" applyFont="1" applyFill="1" applyBorder="1" applyAlignment="1" applyProtection="1">
      <alignment horizontal="distributed" vertical="center"/>
      <protection/>
    </xf>
    <xf numFmtId="37" fontId="9" fillId="33" borderId="46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58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distributed" vertical="center"/>
      <protection/>
    </xf>
    <xf numFmtId="0" fontId="0" fillId="33" borderId="26" xfId="0" applyFont="1" applyFill="1" applyBorder="1" applyAlignment="1">
      <alignment horizontal="distributed" vertical="center"/>
    </xf>
    <xf numFmtId="37" fontId="9" fillId="33" borderId="0" xfId="0" applyNumberFormat="1" applyFont="1" applyFill="1" applyBorder="1" applyAlignment="1" applyProtection="1">
      <alignment horizontal="distributed" vertical="center"/>
      <protection/>
    </xf>
    <xf numFmtId="0" fontId="9" fillId="33" borderId="45" xfId="0" applyFont="1" applyFill="1" applyBorder="1" applyAlignment="1" applyProtection="1">
      <alignment horizontal="distributed" vertical="center"/>
      <protection/>
    </xf>
    <xf numFmtId="0" fontId="0" fillId="33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71"/>
  <sheetViews>
    <sheetView tabSelected="1" view="pageBreakPreview" zoomScaleNormal="75" zoomScaleSheetLayoutView="100" zoomScalePageLayoutView="0" workbookViewId="0" topLeftCell="A1">
      <selection activeCell="E31" sqref="E31:E32"/>
    </sheetView>
  </sheetViews>
  <sheetFormatPr defaultColWidth="10.59765625" defaultRowHeight="15"/>
  <cols>
    <col min="1" max="1" width="2.59765625" style="2" customWidth="1"/>
    <col min="2" max="2" width="9.59765625" style="2" customWidth="1"/>
    <col min="3" max="3" width="10.59765625" style="2" customWidth="1"/>
    <col min="4" max="5" width="11.59765625" style="2" customWidth="1"/>
    <col min="6" max="6" width="2.59765625" style="2" customWidth="1"/>
    <col min="7" max="7" width="11.09765625" style="2" customWidth="1"/>
    <col min="8" max="8" width="10.59765625" style="2" customWidth="1"/>
    <col min="9" max="10" width="11.59765625" style="2" customWidth="1"/>
    <col min="11" max="11" width="2.59765625" style="2" customWidth="1"/>
    <col min="12" max="12" width="11" style="2" customWidth="1"/>
    <col min="13" max="13" width="11.09765625" style="2" customWidth="1"/>
    <col min="14" max="15" width="11.59765625" style="2" customWidth="1"/>
    <col min="16" max="16" width="7.09765625" style="2" customWidth="1"/>
    <col min="17" max="18" width="2.59765625" style="2" customWidth="1"/>
    <col min="19" max="19" width="8.59765625" style="2" customWidth="1"/>
    <col min="20" max="20" width="12.8984375" style="2" customWidth="1"/>
    <col min="21" max="22" width="10.59765625" style="2" customWidth="1"/>
    <col min="23" max="23" width="2.59765625" style="2" customWidth="1"/>
    <col min="24" max="24" width="11.09765625" style="2" customWidth="1"/>
    <col min="25" max="27" width="10.59765625" style="2" customWidth="1"/>
    <col min="28" max="28" width="11.09765625" style="2" customWidth="1"/>
    <col min="29" max="31" width="10.59765625" style="2" customWidth="1"/>
    <col min="32" max="32" width="10.69921875" style="2" customWidth="1"/>
    <col min="33" max="33" width="10.59765625" style="2" customWidth="1"/>
    <col min="34" max="34" width="8.09765625" style="2" customWidth="1"/>
    <col min="35" max="16384" width="10.59765625" style="2" customWidth="1"/>
  </cols>
  <sheetData>
    <row r="1" spans="1:33" s="1" customFormat="1" ht="19.5" customHeight="1">
      <c r="A1" s="35" t="s">
        <v>109</v>
      </c>
      <c r="AG1" s="36" t="s">
        <v>110</v>
      </c>
    </row>
    <row r="2" spans="1:31" ht="24.75" customHeight="1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37"/>
    </row>
    <row r="3" spans="1:31" ht="24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9.5" customHeight="1">
      <c r="A4" s="149" t="s">
        <v>124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21"/>
      <c r="O4" s="21"/>
      <c r="P4" s="39"/>
      <c r="Q4" s="149" t="s">
        <v>126</v>
      </c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40"/>
    </row>
    <row r="5" spans="1:30" ht="19.5" customHeight="1">
      <c r="A5" s="168" t="s">
        <v>121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3"/>
      <c r="O5" s="3"/>
      <c r="Q5" s="168" t="s">
        <v>74</v>
      </c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ht="18" customHeight="1" thickBot="1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9</v>
      </c>
      <c r="N6" s="10"/>
      <c r="O6" s="11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8.75" customHeight="1">
      <c r="A7" s="155" t="s">
        <v>14</v>
      </c>
      <c r="B7" s="156"/>
      <c r="C7" s="156"/>
      <c r="D7" s="157"/>
      <c r="E7" s="169" t="s">
        <v>15</v>
      </c>
      <c r="F7" s="162" t="s">
        <v>58</v>
      </c>
      <c r="G7" s="155"/>
      <c r="H7" s="157"/>
      <c r="I7" s="175" t="s">
        <v>75</v>
      </c>
      <c r="J7" s="176"/>
      <c r="K7" s="162" t="s">
        <v>16</v>
      </c>
      <c r="L7" s="157"/>
      <c r="M7" s="162" t="s">
        <v>17</v>
      </c>
      <c r="N7" s="3"/>
      <c r="O7" s="3"/>
      <c r="Q7" s="171" t="s">
        <v>118</v>
      </c>
      <c r="R7" s="171"/>
      <c r="S7" s="172"/>
      <c r="T7" s="169" t="s">
        <v>76</v>
      </c>
      <c r="U7" s="175" t="s">
        <v>10</v>
      </c>
      <c r="V7" s="164"/>
      <c r="W7" s="164"/>
      <c r="X7" s="176"/>
      <c r="Y7" s="175" t="s">
        <v>77</v>
      </c>
      <c r="Z7" s="164"/>
      <c r="AA7" s="176"/>
      <c r="AB7" s="175" t="s">
        <v>78</v>
      </c>
      <c r="AC7" s="164"/>
      <c r="AD7" s="164"/>
    </row>
    <row r="8" spans="1:30" ht="18.75" customHeight="1">
      <c r="A8" s="158"/>
      <c r="B8" s="158"/>
      <c r="C8" s="158"/>
      <c r="D8" s="159"/>
      <c r="E8" s="181"/>
      <c r="F8" s="163"/>
      <c r="G8" s="158"/>
      <c r="H8" s="159"/>
      <c r="I8" s="41" t="s">
        <v>18</v>
      </c>
      <c r="J8" s="42" t="s">
        <v>19</v>
      </c>
      <c r="K8" s="163"/>
      <c r="L8" s="159"/>
      <c r="M8" s="163"/>
      <c r="N8" s="8"/>
      <c r="O8" s="8"/>
      <c r="P8" s="4"/>
      <c r="Q8" s="173"/>
      <c r="R8" s="173"/>
      <c r="S8" s="174"/>
      <c r="T8" s="170"/>
      <c r="U8" s="43" t="s">
        <v>11</v>
      </c>
      <c r="V8" s="43" t="s">
        <v>12</v>
      </c>
      <c r="W8" s="160" t="s">
        <v>13</v>
      </c>
      <c r="X8" s="161"/>
      <c r="Y8" s="43" t="s">
        <v>11</v>
      </c>
      <c r="Z8" s="43" t="s">
        <v>12</v>
      </c>
      <c r="AA8" s="43" t="s">
        <v>13</v>
      </c>
      <c r="AB8" s="44" t="s">
        <v>11</v>
      </c>
      <c r="AC8" s="45" t="s">
        <v>12</v>
      </c>
      <c r="AD8" s="3" t="s">
        <v>13</v>
      </c>
    </row>
    <row r="9" spans="1:30" ht="18.75" customHeight="1">
      <c r="A9" s="141" t="s">
        <v>79</v>
      </c>
      <c r="B9" s="142"/>
      <c r="C9" s="142"/>
      <c r="D9" s="143"/>
      <c r="E9" s="46">
        <f>SUM(E11,E23:E33)</f>
        <v>546</v>
      </c>
      <c r="F9" s="46"/>
      <c r="G9" s="46"/>
      <c r="H9" s="46">
        <f>SUM(H11,H23:H33)</f>
        <v>16254</v>
      </c>
      <c r="I9" s="46">
        <f>SUM(I11,I23:I33)</f>
        <v>2854</v>
      </c>
      <c r="J9" s="46">
        <f>SUM(J11,J23:J33)</f>
        <v>2871</v>
      </c>
      <c r="K9" s="46"/>
      <c r="L9" s="46">
        <f>SUM(L26)</f>
        <v>8520</v>
      </c>
      <c r="M9" s="46">
        <f>SUM(M33)</f>
        <v>2009</v>
      </c>
      <c r="N9" s="19"/>
      <c r="O9" s="47"/>
      <c r="P9" s="4"/>
      <c r="Q9" s="48" t="s">
        <v>6</v>
      </c>
      <c r="R9" s="48"/>
      <c r="S9" s="48" t="s">
        <v>102</v>
      </c>
      <c r="T9" s="49" t="s">
        <v>101</v>
      </c>
      <c r="U9" s="50">
        <v>950907</v>
      </c>
      <c r="V9" s="50">
        <v>454871</v>
      </c>
      <c r="W9" s="50"/>
      <c r="X9" s="50">
        <v>496036</v>
      </c>
      <c r="Y9" s="50">
        <v>371529</v>
      </c>
      <c r="Z9" s="50">
        <v>177299</v>
      </c>
      <c r="AA9" s="50">
        <v>194230</v>
      </c>
      <c r="AB9" s="51">
        <v>38.98</v>
      </c>
      <c r="AC9" s="52">
        <v>39.16</v>
      </c>
      <c r="AD9" s="52">
        <v>39.07</v>
      </c>
    </row>
    <row r="10" spans="1:30" ht="18.75" customHeight="1">
      <c r="A10" s="47"/>
      <c r="B10" s="47"/>
      <c r="C10" s="47"/>
      <c r="D10" s="53"/>
      <c r="E10" s="54"/>
      <c r="F10" s="55"/>
      <c r="G10" s="55"/>
      <c r="H10" s="55"/>
      <c r="I10" s="55" t="s">
        <v>80</v>
      </c>
      <c r="J10" s="55"/>
      <c r="K10" s="56"/>
      <c r="L10" s="56"/>
      <c r="M10" s="55"/>
      <c r="N10" s="8"/>
      <c r="O10" s="8"/>
      <c r="P10" s="4"/>
      <c r="Q10" s="8"/>
      <c r="R10" s="8"/>
      <c r="S10" s="8"/>
      <c r="T10" s="57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8.75" customHeight="1">
      <c r="A11" s="144" t="s">
        <v>20</v>
      </c>
      <c r="B11" s="145"/>
      <c r="C11" s="145"/>
      <c r="D11" s="146"/>
      <c r="E11" s="58">
        <f>SUM(E12:E22)</f>
        <v>146</v>
      </c>
      <c r="F11" s="56"/>
      <c r="G11" s="56"/>
      <c r="H11" s="56">
        <f>SUM(H12:H22)</f>
        <v>3388</v>
      </c>
      <c r="I11" s="56">
        <f>SUM(I12:I22)</f>
        <v>1763</v>
      </c>
      <c r="J11" s="56">
        <f>SUM(J12:J22)</f>
        <v>1625</v>
      </c>
      <c r="K11" s="59"/>
      <c r="L11" s="59" t="s">
        <v>129</v>
      </c>
      <c r="M11" s="59" t="s">
        <v>120</v>
      </c>
      <c r="N11" s="19"/>
      <c r="O11" s="47"/>
      <c r="P11" s="4"/>
      <c r="Q11" s="8"/>
      <c r="R11" s="8"/>
      <c r="S11" s="8" t="s">
        <v>103</v>
      </c>
      <c r="T11" s="60" t="s">
        <v>104</v>
      </c>
      <c r="U11" s="61">
        <v>704474</v>
      </c>
      <c r="V11" s="61">
        <v>337799</v>
      </c>
      <c r="W11" s="61"/>
      <c r="X11" s="61">
        <v>366675</v>
      </c>
      <c r="Y11" s="61">
        <v>315052</v>
      </c>
      <c r="Z11" s="61">
        <v>150877</v>
      </c>
      <c r="AA11" s="61">
        <v>164175</v>
      </c>
      <c r="AB11" s="62">
        <v>44.72</v>
      </c>
      <c r="AC11" s="63">
        <v>44.66</v>
      </c>
      <c r="AD11" s="63">
        <v>44.77</v>
      </c>
    </row>
    <row r="12" spans="1:30" ht="18.75" customHeight="1">
      <c r="A12" s="47"/>
      <c r="B12" s="144" t="s">
        <v>21</v>
      </c>
      <c r="C12" s="145"/>
      <c r="D12" s="146"/>
      <c r="E12" s="58">
        <v>18</v>
      </c>
      <c r="F12" s="55"/>
      <c r="G12" s="55"/>
      <c r="H12" s="56">
        <f>I12+J12</f>
        <v>580</v>
      </c>
      <c r="I12" s="56">
        <f>454+11+11</f>
        <v>476</v>
      </c>
      <c r="J12" s="56">
        <f>75+26+1+2</f>
        <v>104</v>
      </c>
      <c r="K12" s="59"/>
      <c r="L12" s="59" t="s">
        <v>120</v>
      </c>
      <c r="M12" s="59" t="s">
        <v>120</v>
      </c>
      <c r="N12" s="8"/>
      <c r="O12" s="8"/>
      <c r="P12" s="4"/>
      <c r="Q12" s="8"/>
      <c r="R12" s="8"/>
      <c r="S12" s="8"/>
      <c r="T12" s="64"/>
      <c r="U12" s="61"/>
      <c r="V12" s="61"/>
      <c r="W12" s="61"/>
      <c r="X12" s="61"/>
      <c r="Y12" s="61"/>
      <c r="Z12" s="61"/>
      <c r="AA12" s="61"/>
      <c r="AB12" s="61"/>
      <c r="AC12" s="63"/>
      <c r="AD12" s="63"/>
    </row>
    <row r="13" spans="1:30" ht="18.75" customHeight="1">
      <c r="A13" s="47"/>
      <c r="B13" s="144" t="s">
        <v>64</v>
      </c>
      <c r="C13" s="145"/>
      <c r="D13" s="146"/>
      <c r="E13" s="58">
        <v>8</v>
      </c>
      <c r="F13" s="55"/>
      <c r="G13" s="55"/>
      <c r="H13" s="56">
        <f aca="true" t="shared" si="0" ref="H13:H24">I13+J13</f>
        <v>89</v>
      </c>
      <c r="I13" s="56">
        <v>89</v>
      </c>
      <c r="J13" s="59" t="s">
        <v>120</v>
      </c>
      <c r="K13" s="59"/>
      <c r="L13" s="59" t="s">
        <v>120</v>
      </c>
      <c r="M13" s="59" t="s">
        <v>120</v>
      </c>
      <c r="N13" s="47"/>
      <c r="O13" s="47"/>
      <c r="P13" s="4"/>
      <c r="Q13" s="184" t="s">
        <v>106</v>
      </c>
      <c r="R13" s="184"/>
      <c r="S13" s="185"/>
      <c r="T13" s="65" t="s">
        <v>111</v>
      </c>
      <c r="U13" s="61">
        <v>952304</v>
      </c>
      <c r="V13" s="61">
        <v>456228</v>
      </c>
      <c r="W13" s="61"/>
      <c r="X13" s="61">
        <v>496076</v>
      </c>
      <c r="Y13" s="61">
        <v>447560</v>
      </c>
      <c r="Z13" s="61">
        <v>219068</v>
      </c>
      <c r="AA13" s="61">
        <v>228492</v>
      </c>
      <c r="AB13" s="62">
        <v>47</v>
      </c>
      <c r="AC13" s="63">
        <v>48.02</v>
      </c>
      <c r="AD13" s="63">
        <v>46.06</v>
      </c>
    </row>
    <row r="14" spans="1:30" ht="18.75" customHeight="1">
      <c r="A14" s="47"/>
      <c r="B14" s="144" t="s">
        <v>95</v>
      </c>
      <c r="C14" s="145"/>
      <c r="D14" s="146"/>
      <c r="E14" s="58">
        <v>14</v>
      </c>
      <c r="F14" s="55"/>
      <c r="G14" s="55"/>
      <c r="H14" s="56">
        <f t="shared" si="0"/>
        <v>195</v>
      </c>
      <c r="I14" s="56">
        <v>179</v>
      </c>
      <c r="J14" s="56">
        <v>16</v>
      </c>
      <c r="K14" s="59"/>
      <c r="L14" s="59" t="s">
        <v>120</v>
      </c>
      <c r="M14" s="59" t="s">
        <v>120</v>
      </c>
      <c r="N14" s="47"/>
      <c r="O14" s="56"/>
      <c r="P14" s="4"/>
      <c r="Q14" s="8"/>
      <c r="R14" s="8"/>
      <c r="S14" s="8"/>
      <c r="T14" s="57" t="s">
        <v>90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8.75" customHeight="1">
      <c r="A15" s="47"/>
      <c r="B15" s="144" t="s">
        <v>59</v>
      </c>
      <c r="C15" s="145"/>
      <c r="D15" s="146"/>
      <c r="E15" s="58">
        <v>30</v>
      </c>
      <c r="F15" s="55"/>
      <c r="G15" s="55"/>
      <c r="H15" s="56">
        <f t="shared" si="0"/>
        <v>578</v>
      </c>
      <c r="I15" s="56">
        <v>358</v>
      </c>
      <c r="J15" s="56">
        <f>219+1</f>
        <v>220</v>
      </c>
      <c r="K15" s="59"/>
      <c r="L15" s="59" t="s">
        <v>120</v>
      </c>
      <c r="M15" s="59" t="s">
        <v>120</v>
      </c>
      <c r="N15" s="8"/>
      <c r="O15" s="8"/>
      <c r="P15" s="4"/>
      <c r="Q15" s="8"/>
      <c r="R15" s="8"/>
      <c r="S15" s="8" t="s">
        <v>105</v>
      </c>
      <c r="T15" s="65" t="s">
        <v>111</v>
      </c>
      <c r="U15" s="61">
        <v>952304</v>
      </c>
      <c r="V15" s="61">
        <v>456228</v>
      </c>
      <c r="W15" s="61"/>
      <c r="X15" s="61">
        <v>496076</v>
      </c>
      <c r="Y15" s="61">
        <v>447544</v>
      </c>
      <c r="Z15" s="61">
        <v>219060</v>
      </c>
      <c r="AA15" s="61">
        <v>228484</v>
      </c>
      <c r="AB15" s="62">
        <v>47</v>
      </c>
      <c r="AC15" s="63">
        <v>48.02</v>
      </c>
      <c r="AD15" s="63">
        <v>46.06</v>
      </c>
    </row>
    <row r="16" spans="1:30" ht="18.75" customHeight="1">
      <c r="A16" s="47"/>
      <c r="B16" s="144" t="s">
        <v>96</v>
      </c>
      <c r="C16" s="145"/>
      <c r="D16" s="146"/>
      <c r="E16" s="58">
        <v>8</v>
      </c>
      <c r="F16" s="55"/>
      <c r="G16" s="55"/>
      <c r="H16" s="56">
        <f t="shared" si="0"/>
        <v>101</v>
      </c>
      <c r="I16" s="56">
        <v>65</v>
      </c>
      <c r="J16" s="56">
        <f>35+1</f>
        <v>36</v>
      </c>
      <c r="K16" s="59"/>
      <c r="L16" s="59" t="s">
        <v>120</v>
      </c>
      <c r="M16" s="59" t="s">
        <v>120</v>
      </c>
      <c r="P16" s="4"/>
      <c r="Q16" s="8"/>
      <c r="R16" s="8"/>
      <c r="S16" s="8"/>
      <c r="T16" s="66" t="s">
        <v>73</v>
      </c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8.75" customHeight="1">
      <c r="A17" s="47"/>
      <c r="B17" s="144" t="s">
        <v>24</v>
      </c>
      <c r="C17" s="145"/>
      <c r="D17" s="146"/>
      <c r="E17" s="58">
        <v>15</v>
      </c>
      <c r="F17" s="55"/>
      <c r="G17" s="55"/>
      <c r="H17" s="56">
        <f t="shared" si="0"/>
        <v>237</v>
      </c>
      <c r="I17" s="56">
        <v>143</v>
      </c>
      <c r="J17" s="56">
        <v>94</v>
      </c>
      <c r="K17" s="59"/>
      <c r="L17" s="59" t="s">
        <v>120</v>
      </c>
      <c r="M17" s="59" t="s">
        <v>120</v>
      </c>
      <c r="N17" s="4"/>
      <c r="O17" s="4"/>
      <c r="P17" s="4"/>
      <c r="Q17" s="8"/>
      <c r="R17" s="8"/>
      <c r="S17" s="8" t="s">
        <v>112</v>
      </c>
      <c r="T17" s="65" t="s">
        <v>113</v>
      </c>
      <c r="U17" s="61">
        <v>945013</v>
      </c>
      <c r="V17" s="61">
        <v>453141</v>
      </c>
      <c r="W17" s="61"/>
      <c r="X17" s="61">
        <v>491872</v>
      </c>
      <c r="Y17" s="61">
        <v>539931</v>
      </c>
      <c r="Z17" s="61">
        <v>260390</v>
      </c>
      <c r="AA17" s="61">
        <v>279541</v>
      </c>
      <c r="AB17" s="62">
        <v>57.13</v>
      </c>
      <c r="AC17" s="63">
        <v>57.46</v>
      </c>
      <c r="AD17" s="63">
        <v>56.83</v>
      </c>
    </row>
    <row r="18" spans="1:30" ht="18.75" customHeight="1">
      <c r="A18" s="47"/>
      <c r="B18" s="144" t="s">
        <v>84</v>
      </c>
      <c r="C18" s="145"/>
      <c r="D18" s="146"/>
      <c r="E18" s="58">
        <v>5</v>
      </c>
      <c r="F18" s="55"/>
      <c r="G18" s="55"/>
      <c r="H18" s="56">
        <f t="shared" si="0"/>
        <v>96</v>
      </c>
      <c r="I18" s="56">
        <v>95</v>
      </c>
      <c r="J18" s="56">
        <v>1</v>
      </c>
      <c r="K18" s="59"/>
      <c r="L18" s="59" t="s">
        <v>120</v>
      </c>
      <c r="M18" s="59" t="s">
        <v>120</v>
      </c>
      <c r="N18" s="4"/>
      <c r="O18" s="4"/>
      <c r="P18" s="4"/>
      <c r="Q18" s="8"/>
      <c r="R18" s="8"/>
      <c r="S18" s="8"/>
      <c r="T18" s="57" t="s">
        <v>114</v>
      </c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8.75" customHeight="1">
      <c r="A19" s="47"/>
      <c r="B19" s="144" t="s">
        <v>25</v>
      </c>
      <c r="C19" s="145"/>
      <c r="D19" s="146"/>
      <c r="E19" s="58">
        <v>18</v>
      </c>
      <c r="F19" s="55"/>
      <c r="G19" s="55"/>
      <c r="H19" s="56">
        <f t="shared" si="0"/>
        <v>716</v>
      </c>
      <c r="I19" s="56">
        <v>135</v>
      </c>
      <c r="J19" s="56">
        <f>565+16</f>
        <v>581</v>
      </c>
      <c r="K19" s="59"/>
      <c r="L19" s="59" t="s">
        <v>120</v>
      </c>
      <c r="M19" s="59" t="s">
        <v>120</v>
      </c>
      <c r="N19" s="67"/>
      <c r="O19" s="67"/>
      <c r="P19" s="4"/>
      <c r="Q19" s="8"/>
      <c r="R19" s="8"/>
      <c r="S19" s="8" t="s">
        <v>112</v>
      </c>
      <c r="T19" s="65" t="s">
        <v>113</v>
      </c>
      <c r="U19" s="61">
        <v>945013</v>
      </c>
      <c r="V19" s="61">
        <v>453141</v>
      </c>
      <c r="W19" s="61"/>
      <c r="X19" s="61">
        <v>491872</v>
      </c>
      <c r="Y19" s="61">
        <v>539919</v>
      </c>
      <c r="Z19" s="61">
        <v>260385</v>
      </c>
      <c r="AA19" s="61">
        <v>279534</v>
      </c>
      <c r="AB19" s="62">
        <v>57.13</v>
      </c>
      <c r="AC19" s="63">
        <v>57.46</v>
      </c>
      <c r="AD19" s="63">
        <v>56.83</v>
      </c>
    </row>
    <row r="20" spans="1:30" ht="18.75" customHeight="1">
      <c r="A20" s="47"/>
      <c r="B20" s="144" t="s">
        <v>26</v>
      </c>
      <c r="C20" s="144"/>
      <c r="D20" s="154"/>
      <c r="E20" s="58">
        <v>2</v>
      </c>
      <c r="F20" s="55"/>
      <c r="G20" s="55"/>
      <c r="H20" s="56">
        <f t="shared" si="0"/>
        <v>20</v>
      </c>
      <c r="I20" s="56">
        <v>11</v>
      </c>
      <c r="J20" s="56">
        <v>9</v>
      </c>
      <c r="K20" s="59"/>
      <c r="L20" s="59" t="s">
        <v>120</v>
      </c>
      <c r="M20" s="59" t="s">
        <v>120</v>
      </c>
      <c r="N20" s="67"/>
      <c r="O20" s="67"/>
      <c r="P20" s="4"/>
      <c r="Q20" s="8"/>
      <c r="R20" s="8"/>
      <c r="S20" s="8"/>
      <c r="T20" s="66" t="s">
        <v>73</v>
      </c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8.75" customHeight="1">
      <c r="A21" s="47"/>
      <c r="B21" s="144" t="s">
        <v>27</v>
      </c>
      <c r="C21" s="144"/>
      <c r="D21" s="154"/>
      <c r="E21" s="58">
        <v>26</v>
      </c>
      <c r="F21" s="55"/>
      <c r="G21" s="55"/>
      <c r="H21" s="56">
        <f t="shared" si="0"/>
        <v>747</v>
      </c>
      <c r="I21" s="56">
        <f>174+9</f>
        <v>183</v>
      </c>
      <c r="J21" s="56">
        <f>487+38+36+3</f>
        <v>564</v>
      </c>
      <c r="K21" s="59"/>
      <c r="L21" s="59" t="s">
        <v>120</v>
      </c>
      <c r="M21" s="59" t="s">
        <v>120</v>
      </c>
      <c r="N21" s="10"/>
      <c r="O21" s="10"/>
      <c r="P21" s="4"/>
      <c r="Q21" s="8"/>
      <c r="R21" s="8"/>
      <c r="S21" s="68" t="s">
        <v>115</v>
      </c>
      <c r="T21" s="65" t="s">
        <v>101</v>
      </c>
      <c r="U21" s="69">
        <v>936859</v>
      </c>
      <c r="V21" s="69">
        <v>448950</v>
      </c>
      <c r="W21" s="69"/>
      <c r="X21" s="69">
        <v>487909</v>
      </c>
      <c r="Y21" s="69">
        <v>549145</v>
      </c>
      <c r="Z21" s="69">
        <v>273418</v>
      </c>
      <c r="AA21" s="69">
        <v>305727</v>
      </c>
      <c r="AB21" s="62">
        <v>61.82</v>
      </c>
      <c r="AC21" s="63">
        <v>60.9</v>
      </c>
      <c r="AD21" s="63">
        <v>62.66</v>
      </c>
    </row>
    <row r="22" spans="1:30" ht="18.75" customHeight="1">
      <c r="A22" s="47"/>
      <c r="B22" s="144" t="s">
        <v>8</v>
      </c>
      <c r="C22" s="144"/>
      <c r="D22" s="154"/>
      <c r="E22" s="58">
        <v>2</v>
      </c>
      <c r="F22" s="55"/>
      <c r="G22" s="55"/>
      <c r="H22" s="56">
        <f t="shared" si="0"/>
        <v>29</v>
      </c>
      <c r="I22" s="56">
        <v>29</v>
      </c>
      <c r="J22" s="59" t="s">
        <v>120</v>
      </c>
      <c r="K22" s="59"/>
      <c r="L22" s="59" t="s">
        <v>120</v>
      </c>
      <c r="M22" s="59" t="s">
        <v>120</v>
      </c>
      <c r="N22" s="10"/>
      <c r="O22" s="10"/>
      <c r="P22" s="4"/>
      <c r="Q22" s="70"/>
      <c r="R22" s="70"/>
      <c r="S22" s="70"/>
      <c r="T22" s="71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8.75" customHeight="1">
      <c r="A23" s="144" t="s">
        <v>28</v>
      </c>
      <c r="B23" s="145"/>
      <c r="C23" s="145"/>
      <c r="D23" s="153"/>
      <c r="E23" s="58">
        <v>2</v>
      </c>
      <c r="F23" s="55"/>
      <c r="G23" s="55"/>
      <c r="H23" s="56">
        <f t="shared" si="0"/>
        <v>1176</v>
      </c>
      <c r="I23" s="56">
        <v>61</v>
      </c>
      <c r="J23" s="56">
        <f>1104+11</f>
        <v>1115</v>
      </c>
      <c r="K23" s="59"/>
      <c r="L23" s="59" t="s">
        <v>120</v>
      </c>
      <c r="M23" s="59" t="s">
        <v>120</v>
      </c>
      <c r="N23" s="47"/>
      <c r="O23" s="4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8.75" customHeight="1">
      <c r="A24" s="144" t="s">
        <v>29</v>
      </c>
      <c r="B24" s="145"/>
      <c r="C24" s="145"/>
      <c r="D24" s="153"/>
      <c r="E24" s="58">
        <v>4</v>
      </c>
      <c r="F24" s="55"/>
      <c r="G24" s="55"/>
      <c r="H24" s="59">
        <f t="shared" si="0"/>
        <v>28</v>
      </c>
      <c r="I24" s="56">
        <v>24</v>
      </c>
      <c r="J24" s="59">
        <v>4</v>
      </c>
      <c r="K24" s="59"/>
      <c r="L24" s="59" t="s">
        <v>120</v>
      </c>
      <c r="M24" s="59" t="s">
        <v>120</v>
      </c>
      <c r="N24" s="47"/>
      <c r="O24" s="47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8.75" customHeight="1">
      <c r="A25" s="144" t="s">
        <v>34</v>
      </c>
      <c r="B25" s="145"/>
      <c r="C25" s="145"/>
      <c r="D25" s="153"/>
      <c r="E25" s="58">
        <v>11</v>
      </c>
      <c r="F25" s="55"/>
      <c r="G25" s="59" t="s">
        <v>2</v>
      </c>
      <c r="H25" s="56">
        <v>181</v>
      </c>
      <c r="I25" s="56">
        <v>179</v>
      </c>
      <c r="J25" s="59">
        <v>2</v>
      </c>
      <c r="K25" s="59"/>
      <c r="L25" s="59" t="s">
        <v>120</v>
      </c>
      <c r="M25" s="59" t="s">
        <v>120</v>
      </c>
      <c r="Q25" s="149" t="s">
        <v>127</v>
      </c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</row>
    <row r="26" spans="1:30" ht="18.75" customHeight="1">
      <c r="A26" s="144" t="s">
        <v>35</v>
      </c>
      <c r="B26" s="145"/>
      <c r="C26" s="145"/>
      <c r="D26" s="153"/>
      <c r="E26" s="72">
        <v>333</v>
      </c>
      <c r="F26" s="55"/>
      <c r="G26" s="59" t="s">
        <v>2</v>
      </c>
      <c r="H26" s="59">
        <v>9062</v>
      </c>
      <c r="I26" s="59">
        <v>474</v>
      </c>
      <c r="J26" s="56">
        <v>68</v>
      </c>
      <c r="K26" s="59"/>
      <c r="L26" s="59">
        <v>8520</v>
      </c>
      <c r="M26" s="59" t="s">
        <v>120</v>
      </c>
      <c r="N26" s="73"/>
      <c r="Q26" s="168" t="s">
        <v>0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18.75" customHeight="1" thickBot="1">
      <c r="A27" s="138" t="s">
        <v>36</v>
      </c>
      <c r="B27" s="139"/>
      <c r="C27" s="139"/>
      <c r="D27" s="140"/>
      <c r="E27" s="72">
        <v>4</v>
      </c>
      <c r="F27" s="55"/>
      <c r="G27" s="59" t="s">
        <v>2</v>
      </c>
      <c r="H27" s="59">
        <v>49</v>
      </c>
      <c r="I27" s="59">
        <v>46</v>
      </c>
      <c r="J27" s="59">
        <v>3</v>
      </c>
      <c r="K27" s="59"/>
      <c r="L27" s="59" t="s">
        <v>120</v>
      </c>
      <c r="M27" s="59" t="s">
        <v>120</v>
      </c>
      <c r="N27" s="7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3" ht="18.75" customHeight="1">
      <c r="A28" s="144" t="s">
        <v>30</v>
      </c>
      <c r="B28" s="145"/>
      <c r="C28" s="145"/>
      <c r="D28" s="153"/>
      <c r="E28" s="59" t="s">
        <v>120</v>
      </c>
      <c r="F28" s="55"/>
      <c r="G28" s="55"/>
      <c r="H28" s="59">
        <f>I28+J28</f>
        <v>1</v>
      </c>
      <c r="I28" s="56">
        <v>1</v>
      </c>
      <c r="J28" s="59" t="s">
        <v>120</v>
      </c>
      <c r="K28" s="59"/>
      <c r="L28" s="59" t="s">
        <v>120</v>
      </c>
      <c r="M28" s="59" t="s">
        <v>120</v>
      </c>
      <c r="N28" s="74"/>
      <c r="Q28" s="171" t="s">
        <v>119</v>
      </c>
      <c r="R28" s="187"/>
      <c r="S28" s="188"/>
      <c r="T28" s="169" t="s">
        <v>76</v>
      </c>
      <c r="U28" s="162" t="s">
        <v>22</v>
      </c>
      <c r="V28" s="190" t="s">
        <v>5</v>
      </c>
      <c r="W28" s="192" t="s">
        <v>55</v>
      </c>
      <c r="X28" s="193"/>
      <c r="Y28" s="196" t="s">
        <v>107</v>
      </c>
      <c r="Z28" s="196" t="s">
        <v>108</v>
      </c>
      <c r="AA28" s="196" t="s">
        <v>97</v>
      </c>
      <c r="AB28" s="199" t="s">
        <v>98</v>
      </c>
      <c r="AC28" s="199" t="s">
        <v>86</v>
      </c>
      <c r="AD28" s="199" t="s">
        <v>56</v>
      </c>
      <c r="AE28" s="196" t="s">
        <v>99</v>
      </c>
      <c r="AF28" s="196" t="s">
        <v>57</v>
      </c>
      <c r="AG28" s="192" t="s">
        <v>23</v>
      </c>
    </row>
    <row r="29" spans="1:34" ht="18.75" customHeight="1">
      <c r="A29" s="144" t="s">
        <v>31</v>
      </c>
      <c r="B29" s="145"/>
      <c r="C29" s="145"/>
      <c r="D29" s="153"/>
      <c r="E29" s="58">
        <v>3</v>
      </c>
      <c r="F29" s="55"/>
      <c r="G29" s="55"/>
      <c r="H29" s="56">
        <f>I29+J29</f>
        <v>17</v>
      </c>
      <c r="I29" s="56">
        <v>16</v>
      </c>
      <c r="J29" s="59">
        <v>1</v>
      </c>
      <c r="K29" s="56"/>
      <c r="L29" s="59" t="s">
        <v>120</v>
      </c>
      <c r="M29" s="59" t="s">
        <v>120</v>
      </c>
      <c r="N29" s="74"/>
      <c r="Q29" s="173"/>
      <c r="R29" s="173"/>
      <c r="S29" s="174"/>
      <c r="T29" s="170"/>
      <c r="U29" s="189"/>
      <c r="V29" s="191"/>
      <c r="W29" s="194"/>
      <c r="X29" s="195"/>
      <c r="Y29" s="197"/>
      <c r="Z29" s="198"/>
      <c r="AA29" s="197"/>
      <c r="AB29" s="200"/>
      <c r="AC29" s="200"/>
      <c r="AD29" s="200"/>
      <c r="AE29" s="197"/>
      <c r="AF29" s="197"/>
      <c r="AG29" s="194"/>
      <c r="AH29" s="3"/>
    </row>
    <row r="30" spans="1:33" ht="18.75" customHeight="1">
      <c r="A30" s="144" t="s">
        <v>32</v>
      </c>
      <c r="B30" s="145"/>
      <c r="C30" s="145"/>
      <c r="D30" s="153"/>
      <c r="E30" s="58">
        <v>2</v>
      </c>
      <c r="F30" s="55"/>
      <c r="G30" s="55"/>
      <c r="H30" s="56">
        <f>I30+J30</f>
        <v>10</v>
      </c>
      <c r="I30" s="56">
        <v>10</v>
      </c>
      <c r="J30" s="59" t="s">
        <v>120</v>
      </c>
      <c r="K30" s="56"/>
      <c r="L30" s="59" t="s">
        <v>120</v>
      </c>
      <c r="M30" s="59" t="s">
        <v>120</v>
      </c>
      <c r="N30" s="74"/>
      <c r="Q30" s="31" t="s">
        <v>6</v>
      </c>
      <c r="R30" s="31"/>
      <c r="S30" s="31" t="s">
        <v>102</v>
      </c>
      <c r="T30" s="75" t="s">
        <v>101</v>
      </c>
      <c r="U30" s="76">
        <v>360945</v>
      </c>
      <c r="V30" s="77" t="s">
        <v>120</v>
      </c>
      <c r="W30" s="78"/>
      <c r="X30" s="59" t="s">
        <v>120</v>
      </c>
      <c r="Y30" s="77" t="s">
        <v>120</v>
      </c>
      <c r="Z30" s="77" t="s">
        <v>120</v>
      </c>
      <c r="AA30" s="59" t="s">
        <v>120</v>
      </c>
      <c r="AB30" s="59" t="s">
        <v>120</v>
      </c>
      <c r="AC30" s="59" t="s">
        <v>120</v>
      </c>
      <c r="AD30" s="59" t="s">
        <v>120</v>
      </c>
      <c r="AE30" s="59" t="s">
        <v>120</v>
      </c>
      <c r="AF30" s="59" t="s">
        <v>120</v>
      </c>
      <c r="AG30" s="59">
        <v>360945</v>
      </c>
    </row>
    <row r="31" spans="1:33" ht="18.75" customHeight="1">
      <c r="A31" s="144" t="s">
        <v>1</v>
      </c>
      <c r="B31" s="145"/>
      <c r="C31" s="145"/>
      <c r="D31" s="153"/>
      <c r="E31" s="59" t="s">
        <v>120</v>
      </c>
      <c r="F31" s="55"/>
      <c r="G31" s="55"/>
      <c r="H31" s="56">
        <f>I31+J31</f>
        <v>6</v>
      </c>
      <c r="I31" s="59">
        <v>6</v>
      </c>
      <c r="J31" s="59" t="s">
        <v>120</v>
      </c>
      <c r="K31" s="56"/>
      <c r="L31" s="59" t="s">
        <v>120</v>
      </c>
      <c r="M31" s="59" t="s">
        <v>120</v>
      </c>
      <c r="N31" s="74"/>
      <c r="O31" s="4"/>
      <c r="P31" s="4"/>
      <c r="Q31" s="8"/>
      <c r="R31" s="8"/>
      <c r="S31" s="8"/>
      <c r="T31" s="57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3" ht="18.75" customHeight="1">
      <c r="A32" s="144" t="s">
        <v>33</v>
      </c>
      <c r="B32" s="145"/>
      <c r="C32" s="145"/>
      <c r="D32" s="153"/>
      <c r="E32" s="59" t="s">
        <v>120</v>
      </c>
      <c r="F32" s="55"/>
      <c r="G32" s="55"/>
      <c r="H32" s="59">
        <f>I32+J32</f>
        <v>3</v>
      </c>
      <c r="I32" s="59" t="s">
        <v>120</v>
      </c>
      <c r="J32" s="56">
        <v>3</v>
      </c>
      <c r="K32" s="59"/>
      <c r="L32" s="59" t="s">
        <v>120</v>
      </c>
      <c r="M32" s="59" t="s">
        <v>120</v>
      </c>
      <c r="N32" s="74"/>
      <c r="O32" s="4"/>
      <c r="P32" s="4"/>
      <c r="Q32" s="8"/>
      <c r="R32" s="8"/>
      <c r="S32" s="8" t="s">
        <v>103</v>
      </c>
      <c r="T32" s="60" t="s">
        <v>104</v>
      </c>
      <c r="U32" s="79">
        <v>310471</v>
      </c>
      <c r="V32" s="79">
        <v>175577</v>
      </c>
      <c r="W32" s="79"/>
      <c r="X32" s="78">
        <v>7605</v>
      </c>
      <c r="Y32" s="78">
        <v>14919</v>
      </c>
      <c r="Z32" s="78" t="s">
        <v>120</v>
      </c>
      <c r="AA32" s="78" t="s">
        <v>120</v>
      </c>
      <c r="AB32" s="78" t="s">
        <v>120</v>
      </c>
      <c r="AC32" s="78" t="s">
        <v>120</v>
      </c>
      <c r="AD32" s="78">
        <v>16270</v>
      </c>
      <c r="AE32" s="78">
        <v>8247</v>
      </c>
      <c r="AF32" s="78" t="s">
        <v>120</v>
      </c>
      <c r="AG32" s="59">
        <v>87853</v>
      </c>
    </row>
    <row r="33" spans="1:33" ht="18.75" customHeight="1">
      <c r="A33" s="166" t="s">
        <v>3</v>
      </c>
      <c r="B33" s="166"/>
      <c r="C33" s="166"/>
      <c r="D33" s="167"/>
      <c r="E33" s="80">
        <v>41</v>
      </c>
      <c r="F33" s="81"/>
      <c r="G33" s="81"/>
      <c r="H33" s="81">
        <f>SUM(I33:M33)</f>
        <v>2333</v>
      </c>
      <c r="I33" s="81">
        <v>274</v>
      </c>
      <c r="J33" s="81">
        <v>50</v>
      </c>
      <c r="K33" s="81"/>
      <c r="L33" s="82" t="s">
        <v>120</v>
      </c>
      <c r="M33" s="81">
        <v>2009</v>
      </c>
      <c r="N33" s="74"/>
      <c r="O33" s="4"/>
      <c r="P33" s="4"/>
      <c r="Q33" s="8"/>
      <c r="R33" s="8"/>
      <c r="S33" s="8"/>
      <c r="T33" s="64"/>
      <c r="U33" s="83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4"/>
      <c r="AG33" s="79"/>
    </row>
    <row r="34" spans="1:33" ht="18.75" customHeight="1">
      <c r="A34" s="47" t="s">
        <v>122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4"/>
      <c r="O34" s="4"/>
      <c r="P34" s="4"/>
      <c r="Q34" s="184" t="s">
        <v>106</v>
      </c>
      <c r="R34" s="184"/>
      <c r="S34" s="185"/>
      <c r="T34" s="65" t="s">
        <v>111</v>
      </c>
      <c r="U34" s="77">
        <v>428319</v>
      </c>
      <c r="V34" s="77">
        <v>288040</v>
      </c>
      <c r="W34" s="78"/>
      <c r="X34" s="78" t="s">
        <v>120</v>
      </c>
      <c r="Y34" s="78">
        <v>140279</v>
      </c>
      <c r="Z34" s="78" t="s">
        <v>120</v>
      </c>
      <c r="AA34" s="78" t="s">
        <v>120</v>
      </c>
      <c r="AB34" s="78" t="s">
        <v>120</v>
      </c>
      <c r="AC34" s="78" t="s">
        <v>120</v>
      </c>
      <c r="AD34" s="78" t="s">
        <v>120</v>
      </c>
      <c r="AE34" s="59" t="s">
        <v>120</v>
      </c>
      <c r="AF34" s="78" t="s">
        <v>120</v>
      </c>
      <c r="AG34" s="59" t="s">
        <v>120</v>
      </c>
    </row>
    <row r="35" spans="1:33" ht="18.75" customHeight="1">
      <c r="A35" s="47" t="s">
        <v>116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4"/>
      <c r="O35" s="4"/>
      <c r="P35" s="4"/>
      <c r="Q35" s="8"/>
      <c r="R35" s="8"/>
      <c r="S35" s="8"/>
      <c r="T35" s="57" t="s">
        <v>90</v>
      </c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"/>
    </row>
    <row r="36" spans="1:33" ht="18.75" customHeight="1">
      <c r="A36" s="47" t="s">
        <v>117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4"/>
      <c r="O36" s="4"/>
      <c r="P36" s="4"/>
      <c r="Q36" s="8"/>
      <c r="R36" s="8"/>
      <c r="S36" s="8" t="s">
        <v>105</v>
      </c>
      <c r="T36" s="65" t="s">
        <v>111</v>
      </c>
      <c r="U36" s="79">
        <v>431571</v>
      </c>
      <c r="V36" s="79">
        <v>222151</v>
      </c>
      <c r="W36" s="79"/>
      <c r="X36" s="78">
        <v>6215</v>
      </c>
      <c r="Y36" s="78">
        <v>29480</v>
      </c>
      <c r="Z36" s="78">
        <v>17945</v>
      </c>
      <c r="AA36" s="78">
        <v>52308</v>
      </c>
      <c r="AB36" s="78" t="s">
        <v>120</v>
      </c>
      <c r="AC36" s="78">
        <v>25595</v>
      </c>
      <c r="AD36" s="78">
        <v>43371</v>
      </c>
      <c r="AE36" s="78">
        <v>23190</v>
      </c>
      <c r="AF36" s="78">
        <v>11313</v>
      </c>
      <c r="AG36" s="59" t="s">
        <v>120</v>
      </c>
    </row>
    <row r="37" spans="1:33" ht="18.75" customHeight="1">
      <c r="A37" s="4" t="s">
        <v>7</v>
      </c>
      <c r="N37" s="74"/>
      <c r="O37" s="4"/>
      <c r="P37" s="4"/>
      <c r="Q37" s="8"/>
      <c r="R37" s="8"/>
      <c r="S37" s="8"/>
      <c r="T37" s="66" t="s">
        <v>73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4:33" ht="18.75" customHeight="1">
      <c r="N38" s="74"/>
      <c r="O38" s="4"/>
      <c r="P38" s="4"/>
      <c r="Q38" s="8"/>
      <c r="R38" s="8"/>
      <c r="S38" s="8" t="s">
        <v>112</v>
      </c>
      <c r="T38" s="65" t="s">
        <v>113</v>
      </c>
      <c r="U38" s="86">
        <v>525145</v>
      </c>
      <c r="V38" s="87">
        <v>306045</v>
      </c>
      <c r="W38" s="86"/>
      <c r="X38" s="78" t="s">
        <v>120</v>
      </c>
      <c r="Y38" s="78" t="s">
        <v>120</v>
      </c>
      <c r="Z38" s="78" t="s">
        <v>120</v>
      </c>
      <c r="AA38" s="87">
        <v>125238</v>
      </c>
      <c r="AB38" s="78" t="s">
        <v>120</v>
      </c>
      <c r="AC38" s="87">
        <v>45663</v>
      </c>
      <c r="AD38" s="78" t="s">
        <v>120</v>
      </c>
      <c r="AE38" s="87">
        <v>35979</v>
      </c>
      <c r="AF38" s="78" t="s">
        <v>120</v>
      </c>
      <c r="AG38" s="59">
        <v>12220</v>
      </c>
    </row>
    <row r="39" spans="14:33" ht="18.75" customHeight="1">
      <c r="N39" s="74"/>
      <c r="O39" s="4"/>
      <c r="P39" s="4"/>
      <c r="Q39" s="8"/>
      <c r="R39" s="8"/>
      <c r="S39" s="8"/>
      <c r="T39" s="57" t="s">
        <v>114</v>
      </c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"/>
    </row>
    <row r="40" spans="14:33" ht="18.75" customHeight="1">
      <c r="N40" s="74"/>
      <c r="O40" s="4"/>
      <c r="P40" s="4"/>
      <c r="Q40" s="8"/>
      <c r="R40" s="8"/>
      <c r="S40" s="8" t="s">
        <v>112</v>
      </c>
      <c r="T40" s="65" t="s">
        <v>113</v>
      </c>
      <c r="U40" s="79">
        <v>524206</v>
      </c>
      <c r="V40" s="79">
        <v>231169</v>
      </c>
      <c r="W40" s="79"/>
      <c r="X40" s="78">
        <v>10207</v>
      </c>
      <c r="Y40" s="78">
        <v>18491</v>
      </c>
      <c r="Z40" s="78">
        <v>16453</v>
      </c>
      <c r="AA40" s="78">
        <v>96196</v>
      </c>
      <c r="AB40" s="78" t="s">
        <v>120</v>
      </c>
      <c r="AC40" s="78">
        <v>75608</v>
      </c>
      <c r="AD40" s="78">
        <v>45583</v>
      </c>
      <c r="AE40" s="78">
        <v>23356</v>
      </c>
      <c r="AF40" s="78">
        <v>7143</v>
      </c>
      <c r="AG40" s="59" t="s">
        <v>120</v>
      </c>
    </row>
    <row r="41" spans="1:33" ht="18.75" customHeight="1">
      <c r="A41" s="4"/>
      <c r="N41" s="74"/>
      <c r="O41" s="4"/>
      <c r="P41" s="4"/>
      <c r="Q41" s="8"/>
      <c r="R41" s="8"/>
      <c r="S41" s="8"/>
      <c r="T41" s="66" t="s">
        <v>73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8.75" customHeight="1">
      <c r="A42" s="4"/>
      <c r="N42" s="74"/>
      <c r="O42" s="4"/>
      <c r="P42" s="4"/>
      <c r="Q42" s="8"/>
      <c r="R42" s="8"/>
      <c r="S42" s="68" t="s">
        <v>115</v>
      </c>
      <c r="T42" s="65" t="s">
        <v>101</v>
      </c>
      <c r="U42" s="88">
        <v>579138</v>
      </c>
      <c r="V42" s="68" t="s">
        <v>120</v>
      </c>
      <c r="W42" s="68"/>
      <c r="X42" s="68" t="s">
        <v>120</v>
      </c>
      <c r="Y42" s="68" t="s">
        <v>120</v>
      </c>
      <c r="Z42" s="68" t="s">
        <v>120</v>
      </c>
      <c r="AA42" s="68" t="s">
        <v>120</v>
      </c>
      <c r="AB42" s="68" t="s">
        <v>120</v>
      </c>
      <c r="AC42" s="68" t="s">
        <v>120</v>
      </c>
      <c r="AD42" s="68" t="s">
        <v>120</v>
      </c>
      <c r="AE42" s="68" t="s">
        <v>120</v>
      </c>
      <c r="AF42" s="68" t="s">
        <v>120</v>
      </c>
      <c r="AG42" s="88">
        <v>579138</v>
      </c>
    </row>
    <row r="43" spans="14:33" ht="18.75" customHeight="1">
      <c r="N43" s="74"/>
      <c r="O43" s="4"/>
      <c r="P43" s="4"/>
      <c r="Q43" s="5"/>
      <c r="R43" s="5"/>
      <c r="S43" s="5"/>
      <c r="T43" s="6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4:41" ht="18.75" customHeight="1">
      <c r="N44" s="74"/>
      <c r="O44" s="4"/>
      <c r="P44" s="4"/>
      <c r="Q44" s="7"/>
      <c r="R44" s="8"/>
      <c r="AC44" s="3"/>
      <c r="AD44" s="3"/>
      <c r="AE44" s="9"/>
      <c r="AJ44" s="89"/>
      <c r="AK44" s="89"/>
      <c r="AL44" s="89"/>
      <c r="AM44" s="89"/>
      <c r="AN44" s="89"/>
      <c r="AO44" s="89"/>
    </row>
    <row r="45" spans="14:31" ht="18.75" customHeight="1">
      <c r="N45" s="74"/>
      <c r="O45" s="4"/>
      <c r="P45" s="4"/>
      <c r="AC45" s="3"/>
      <c r="AD45" s="3"/>
      <c r="AE45" s="9"/>
    </row>
    <row r="46" spans="14:31" ht="18.75" customHeight="1">
      <c r="N46" s="74"/>
      <c r="O46" s="4"/>
      <c r="P46" s="4"/>
      <c r="AC46" s="3"/>
      <c r="AD46" s="3"/>
      <c r="AE46" s="9"/>
    </row>
    <row r="47" spans="14:31" ht="18.75" customHeight="1">
      <c r="N47" s="74"/>
      <c r="O47" s="4"/>
      <c r="P47" s="4"/>
      <c r="Q47" s="149" t="s">
        <v>128</v>
      </c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C47" s="8"/>
      <c r="AD47" s="8"/>
      <c r="AE47" s="3"/>
    </row>
    <row r="48" spans="14:31" ht="18.75" customHeight="1" thickBot="1">
      <c r="N48" s="74"/>
      <c r="O48" s="4"/>
      <c r="P48" s="4"/>
      <c r="Q48" s="8"/>
      <c r="S48" s="10"/>
      <c r="T48" s="10"/>
      <c r="U48" s="10"/>
      <c r="V48" s="10"/>
      <c r="W48" s="10"/>
      <c r="X48" s="10"/>
      <c r="Y48" s="10"/>
      <c r="Z48" s="10"/>
      <c r="AA48" s="11" t="s">
        <v>9</v>
      </c>
      <c r="AC48" s="8"/>
      <c r="AD48" s="8"/>
      <c r="AE48" s="3"/>
    </row>
    <row r="49" spans="14:31" ht="15" customHeight="1">
      <c r="N49" s="74"/>
      <c r="O49" s="4"/>
      <c r="Q49" s="164" t="s">
        <v>100</v>
      </c>
      <c r="R49" s="164"/>
      <c r="S49" s="176"/>
      <c r="T49" s="12" t="s">
        <v>11</v>
      </c>
      <c r="U49" s="12" t="s">
        <v>12</v>
      </c>
      <c r="V49" s="13" t="s">
        <v>13</v>
      </c>
      <c r="W49" s="201" t="s">
        <v>100</v>
      </c>
      <c r="X49" s="165"/>
      <c r="Y49" s="12" t="s">
        <v>11</v>
      </c>
      <c r="Z49" s="12" t="s">
        <v>12</v>
      </c>
      <c r="AA49" s="14" t="s">
        <v>13</v>
      </c>
      <c r="AE49" s="3"/>
    </row>
    <row r="50" spans="14:31" ht="18.75" customHeight="1">
      <c r="N50" s="74"/>
      <c r="O50" s="4"/>
      <c r="P50" s="4"/>
      <c r="Q50" s="141" t="s">
        <v>89</v>
      </c>
      <c r="R50" s="141"/>
      <c r="S50" s="141"/>
      <c r="T50" s="90">
        <f>SUM(T52,T55,T56,T57,T58,T59,T61,Y50,Y51,Y52,Y54,Y53,Y56,Y57,Y59,Y60,Y62,Y64,Y65)</f>
        <v>935163</v>
      </c>
      <c r="U50" s="91">
        <f>SUM(U52,U55,U56,U57,U58,U59,U61,Z50,Z51,Z52,Z54,Z53,Z56,Z57,Z59,Z60,Z62,Z64,Z65)</f>
        <v>448472</v>
      </c>
      <c r="V50" s="92">
        <f>SUM(V52,V55,V56,V57,V58,V59,V61,AA50,AA51,AA52,AA54,AA53,AA56,AA57,AA59,AA60,AA62,AA64,AA65)</f>
        <v>486691</v>
      </c>
      <c r="W50" s="202" t="s">
        <v>41</v>
      </c>
      <c r="X50" s="203"/>
      <c r="Y50" s="93">
        <f>SUM(Z50:AA50)</f>
        <v>42278</v>
      </c>
      <c r="Z50" s="94">
        <v>20076</v>
      </c>
      <c r="AA50" s="94">
        <v>22202</v>
      </c>
      <c r="AE50" s="3"/>
    </row>
    <row r="51" spans="1:31" ht="19.5" customHeight="1">
      <c r="A51" s="149" t="s">
        <v>125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4"/>
      <c r="Q51" s="15"/>
      <c r="R51" s="15"/>
      <c r="S51" s="15"/>
      <c r="T51" s="95"/>
      <c r="U51" s="96"/>
      <c r="V51" s="97"/>
      <c r="W51" s="177" t="s">
        <v>45</v>
      </c>
      <c r="X51" s="146"/>
      <c r="Y51" s="95">
        <f>SUM(Z51:AA51)</f>
        <v>21078</v>
      </c>
      <c r="Z51" s="9">
        <v>9835</v>
      </c>
      <c r="AA51" s="9">
        <v>11243</v>
      </c>
      <c r="AE51" s="3"/>
    </row>
    <row r="52" spans="1:31" ht="19.5" customHeight="1">
      <c r="A52" s="168" t="s">
        <v>123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4"/>
      <c r="Q52" s="177" t="s">
        <v>39</v>
      </c>
      <c r="R52" s="177"/>
      <c r="S52" s="177"/>
      <c r="T52" s="95">
        <f>SUM(U52:V52)</f>
        <v>374289</v>
      </c>
      <c r="U52" s="9">
        <v>178782</v>
      </c>
      <c r="V52" s="98">
        <v>195507</v>
      </c>
      <c r="W52" s="177" t="s">
        <v>46</v>
      </c>
      <c r="X52" s="146"/>
      <c r="Y52" s="95">
        <f>SUM(Z52:AA52)</f>
        <v>11600</v>
      </c>
      <c r="Z52" s="9">
        <v>5373</v>
      </c>
      <c r="AA52" s="9">
        <v>6227</v>
      </c>
      <c r="AE52" s="3"/>
    </row>
    <row r="53" spans="15:31" ht="18" customHeight="1" thickBot="1">
      <c r="O53" s="11" t="s">
        <v>9</v>
      </c>
      <c r="P53" s="4"/>
      <c r="Q53" s="177" t="s">
        <v>63</v>
      </c>
      <c r="R53" s="177"/>
      <c r="S53" s="177"/>
      <c r="T53" s="95">
        <f>T52</f>
        <v>374289</v>
      </c>
      <c r="U53" s="9">
        <f>U52</f>
        <v>178782</v>
      </c>
      <c r="V53" s="98">
        <f>V52</f>
        <v>195507</v>
      </c>
      <c r="W53" s="177" t="s">
        <v>47</v>
      </c>
      <c r="X53" s="146"/>
      <c r="Y53" s="95">
        <f>SUM(Z53:AA53)</f>
        <v>17572</v>
      </c>
      <c r="Z53" s="9">
        <v>8277</v>
      </c>
      <c r="AA53" s="9">
        <v>9295</v>
      </c>
      <c r="AE53" s="8"/>
    </row>
    <row r="54" spans="1:31" ht="18.75" customHeight="1">
      <c r="A54" s="164" t="s">
        <v>87</v>
      </c>
      <c r="B54" s="165"/>
      <c r="C54" s="32" t="s">
        <v>88</v>
      </c>
      <c r="D54" s="99" t="s">
        <v>37</v>
      </c>
      <c r="E54" s="100" t="s">
        <v>38</v>
      </c>
      <c r="F54" s="101" t="s">
        <v>87</v>
      </c>
      <c r="G54" s="102"/>
      <c r="H54" s="32" t="s">
        <v>88</v>
      </c>
      <c r="I54" s="99" t="s">
        <v>37</v>
      </c>
      <c r="J54" s="100" t="s">
        <v>38</v>
      </c>
      <c r="K54" s="102" t="s">
        <v>87</v>
      </c>
      <c r="L54" s="102"/>
      <c r="M54" s="32" t="s">
        <v>88</v>
      </c>
      <c r="N54" s="99" t="s">
        <v>37</v>
      </c>
      <c r="O54" s="103" t="s">
        <v>38</v>
      </c>
      <c r="P54" s="4"/>
      <c r="Q54" s="16"/>
      <c r="R54" s="8"/>
      <c r="S54" s="16"/>
      <c r="T54" s="104"/>
      <c r="U54" s="105"/>
      <c r="V54" s="106"/>
      <c r="W54" s="177" t="s">
        <v>61</v>
      </c>
      <c r="X54" s="146"/>
      <c r="Y54" s="95">
        <f>SUM(Z54:AA54)</f>
        <v>29818</v>
      </c>
      <c r="Z54" s="9">
        <v>14270</v>
      </c>
      <c r="AA54" s="9">
        <v>15548</v>
      </c>
      <c r="AE54" s="8"/>
    </row>
    <row r="55" spans="1:27" ht="18.75" customHeight="1">
      <c r="A55" s="141" t="s">
        <v>89</v>
      </c>
      <c r="B55" s="143"/>
      <c r="C55" s="46">
        <f>D55+E55</f>
        <v>11825</v>
      </c>
      <c r="D55" s="46">
        <f>SUM(D57:D66)+I56+I57+I59+I62+I65+N56</f>
        <v>6000</v>
      </c>
      <c r="E55" s="46">
        <f>SUM(E57:E66)+J56+J57+J59+J62+J65+O56</f>
        <v>5825</v>
      </c>
      <c r="F55" s="151" t="s">
        <v>80</v>
      </c>
      <c r="G55" s="152"/>
      <c r="H55" s="107" t="s">
        <v>80</v>
      </c>
      <c r="I55" s="108" t="s">
        <v>80</v>
      </c>
      <c r="J55" s="109" t="s">
        <v>80</v>
      </c>
      <c r="K55" s="182" t="s">
        <v>80</v>
      </c>
      <c r="L55" s="183"/>
      <c r="M55" s="17" t="s">
        <v>80</v>
      </c>
      <c r="N55" s="9" t="s">
        <v>80</v>
      </c>
      <c r="O55" s="9" t="s">
        <v>80</v>
      </c>
      <c r="P55" s="4"/>
      <c r="Q55" s="177" t="s">
        <v>42</v>
      </c>
      <c r="R55" s="177"/>
      <c r="S55" s="177"/>
      <c r="T55" s="95">
        <f>SUM(U55:V55)</f>
        <v>87437</v>
      </c>
      <c r="U55" s="9">
        <v>42358</v>
      </c>
      <c r="V55" s="98">
        <v>45079</v>
      </c>
      <c r="W55" s="177" t="s">
        <v>49</v>
      </c>
      <c r="X55" s="146"/>
      <c r="Y55" s="95">
        <f>SUM(Y56:Y57)</f>
        <v>52881</v>
      </c>
      <c r="Z55" s="9">
        <f>SUM(Z56:Z57)</f>
        <v>25306</v>
      </c>
      <c r="AA55" s="9">
        <f>SUM(AA56:AA57)</f>
        <v>27575</v>
      </c>
    </row>
    <row r="56" spans="1:27" ht="18.75" customHeight="1">
      <c r="A56" s="15"/>
      <c r="B56" s="110"/>
      <c r="C56" s="111"/>
      <c r="D56" s="112"/>
      <c r="E56" s="113"/>
      <c r="F56" s="147" t="s">
        <v>81</v>
      </c>
      <c r="G56" s="148"/>
      <c r="H56" s="17">
        <f aca="true" t="shared" si="1" ref="H56:H66">I56+J56</f>
        <v>347</v>
      </c>
      <c r="I56" s="9">
        <v>274</v>
      </c>
      <c r="J56" s="114">
        <f>42+31</f>
        <v>73</v>
      </c>
      <c r="K56" s="179" t="s">
        <v>70</v>
      </c>
      <c r="L56" s="180"/>
      <c r="M56" s="17">
        <f>N56+O56</f>
        <v>619</v>
      </c>
      <c r="N56" s="9">
        <f>SUM(N57:N58)</f>
        <v>275</v>
      </c>
      <c r="O56" s="9">
        <f>SUM(O57:O58)</f>
        <v>344</v>
      </c>
      <c r="P56" s="4"/>
      <c r="Q56" s="177" t="s">
        <v>44</v>
      </c>
      <c r="R56" s="177"/>
      <c r="S56" s="177"/>
      <c r="T56" s="95">
        <f aca="true" t="shared" si="2" ref="T56:T61">SUM(U56:V56)</f>
        <v>53709</v>
      </c>
      <c r="U56" s="9">
        <v>25269</v>
      </c>
      <c r="V56" s="98">
        <v>28440</v>
      </c>
      <c r="W56" s="18"/>
      <c r="X56" s="19" t="s">
        <v>91</v>
      </c>
      <c r="Y56" s="115">
        <f>SUM(Z56:AA56)</f>
        <v>31075</v>
      </c>
      <c r="Z56" s="18">
        <v>14968</v>
      </c>
      <c r="AA56" s="18">
        <v>16107</v>
      </c>
    </row>
    <row r="57" spans="1:27" ht="18.75" customHeight="1">
      <c r="A57" s="177" t="s">
        <v>39</v>
      </c>
      <c r="B57" s="178"/>
      <c r="C57" s="17">
        <f aca="true" t="shared" si="3" ref="C57:C66">D57+E57</f>
        <v>3188</v>
      </c>
      <c r="D57" s="9">
        <v>1714</v>
      </c>
      <c r="E57" s="114">
        <f>825+649</f>
        <v>1474</v>
      </c>
      <c r="F57" s="147" t="s">
        <v>48</v>
      </c>
      <c r="G57" s="148"/>
      <c r="H57" s="17">
        <f t="shared" si="1"/>
        <v>89</v>
      </c>
      <c r="I57" s="9">
        <f>I58</f>
        <v>71</v>
      </c>
      <c r="J57" s="114">
        <f>J58</f>
        <v>18</v>
      </c>
      <c r="K57" s="116"/>
      <c r="L57" s="117" t="s">
        <v>94</v>
      </c>
      <c r="M57" s="118">
        <f>N57+O57</f>
        <v>252</v>
      </c>
      <c r="N57" s="18">
        <v>77</v>
      </c>
      <c r="O57" s="18">
        <f>14+161</f>
        <v>175</v>
      </c>
      <c r="P57" s="4"/>
      <c r="Q57" s="177" t="s">
        <v>71</v>
      </c>
      <c r="R57" s="177"/>
      <c r="S57" s="177"/>
      <c r="T57" s="95">
        <f t="shared" si="2"/>
        <v>93013</v>
      </c>
      <c r="U57" s="9">
        <v>44995</v>
      </c>
      <c r="V57" s="98">
        <v>48018</v>
      </c>
      <c r="W57" s="18"/>
      <c r="X57" s="19" t="s">
        <v>92</v>
      </c>
      <c r="Y57" s="115">
        <f>SUM(Z57:AA57)</f>
        <v>21806</v>
      </c>
      <c r="Z57" s="18">
        <v>10338</v>
      </c>
      <c r="AA57" s="18">
        <v>11468</v>
      </c>
    </row>
    <row r="58" spans="1:27" ht="18.75" customHeight="1">
      <c r="A58" s="177" t="s">
        <v>41</v>
      </c>
      <c r="B58" s="178"/>
      <c r="C58" s="17">
        <f t="shared" si="3"/>
        <v>1113</v>
      </c>
      <c r="D58" s="9">
        <v>363</v>
      </c>
      <c r="E58" s="114">
        <f>210+540</f>
        <v>750</v>
      </c>
      <c r="F58" s="7"/>
      <c r="G58" s="119" t="s">
        <v>51</v>
      </c>
      <c r="H58" s="118">
        <f t="shared" si="1"/>
        <v>89</v>
      </c>
      <c r="I58" s="18">
        <v>71</v>
      </c>
      <c r="J58" s="120">
        <f>12+6</f>
        <v>18</v>
      </c>
      <c r="K58" s="116"/>
      <c r="L58" s="117" t="s">
        <v>69</v>
      </c>
      <c r="M58" s="118">
        <f>N58+O58</f>
        <v>367</v>
      </c>
      <c r="N58" s="18">
        <v>198</v>
      </c>
      <c r="O58" s="18">
        <f>26+143</f>
        <v>169</v>
      </c>
      <c r="P58" s="4"/>
      <c r="Q58" s="177" t="s">
        <v>66</v>
      </c>
      <c r="R58" s="177"/>
      <c r="S58" s="177"/>
      <c r="T58" s="95">
        <f t="shared" si="2"/>
        <v>40444</v>
      </c>
      <c r="U58" s="9">
        <v>19739</v>
      </c>
      <c r="V58" s="98">
        <v>20705</v>
      </c>
      <c r="W58" s="177" t="s">
        <v>53</v>
      </c>
      <c r="X58" s="146"/>
      <c r="Y58" s="95">
        <f>SUM(Y59:Y60)</f>
        <v>27102</v>
      </c>
      <c r="Z58" s="9">
        <f>SUM(Z59:Z60)</f>
        <v>12966</v>
      </c>
      <c r="AA58" s="9">
        <f>SUM(AA59:AA60)</f>
        <v>14136</v>
      </c>
    </row>
    <row r="59" spans="1:31" ht="18.75" customHeight="1">
      <c r="A59" s="177" t="s">
        <v>42</v>
      </c>
      <c r="B59" s="178"/>
      <c r="C59" s="17">
        <f t="shared" si="3"/>
        <v>1098</v>
      </c>
      <c r="D59" s="9">
        <v>359</v>
      </c>
      <c r="E59" s="114">
        <f>262+477</f>
        <v>739</v>
      </c>
      <c r="F59" s="179" t="s">
        <v>49</v>
      </c>
      <c r="G59" s="180"/>
      <c r="H59" s="17">
        <f t="shared" si="1"/>
        <v>580</v>
      </c>
      <c r="I59" s="9">
        <f>SUM(I60:I61)</f>
        <v>305</v>
      </c>
      <c r="J59" s="9">
        <f>SUM(J60:J61)</f>
        <v>275</v>
      </c>
      <c r="K59" s="116"/>
      <c r="L59" s="117"/>
      <c r="M59" s="118"/>
      <c r="N59" s="18"/>
      <c r="O59" s="18"/>
      <c r="P59" s="4"/>
      <c r="Q59" s="177" t="s">
        <v>81</v>
      </c>
      <c r="R59" s="177"/>
      <c r="S59" s="177"/>
      <c r="T59" s="95">
        <f t="shared" si="2"/>
        <v>44084</v>
      </c>
      <c r="U59" s="9">
        <v>22161</v>
      </c>
      <c r="V59" s="98">
        <v>21923</v>
      </c>
      <c r="W59" s="18"/>
      <c r="X59" s="20" t="s">
        <v>93</v>
      </c>
      <c r="Y59" s="115">
        <f>SUM(Z59:AA59)</f>
        <v>16474</v>
      </c>
      <c r="Z59" s="18">
        <v>7876</v>
      </c>
      <c r="AA59" s="18">
        <v>8598</v>
      </c>
      <c r="AE59" s="21"/>
    </row>
    <row r="60" spans="1:27" ht="18.75" customHeight="1">
      <c r="A60" s="177" t="s">
        <v>45</v>
      </c>
      <c r="B60" s="178"/>
      <c r="C60" s="17">
        <f t="shared" si="3"/>
        <v>528</v>
      </c>
      <c r="D60" s="9">
        <v>263</v>
      </c>
      <c r="E60" s="114">
        <f>39+226</f>
        <v>265</v>
      </c>
      <c r="F60" s="116"/>
      <c r="G60" s="117" t="s">
        <v>50</v>
      </c>
      <c r="H60" s="118">
        <f t="shared" si="1"/>
        <v>374</v>
      </c>
      <c r="I60" s="18">
        <v>178</v>
      </c>
      <c r="J60" s="120">
        <f>86+110</f>
        <v>196</v>
      </c>
      <c r="K60" s="8"/>
      <c r="L60" s="117"/>
      <c r="M60" s="118"/>
      <c r="N60" s="18"/>
      <c r="O60" s="18"/>
      <c r="P60" s="4"/>
      <c r="Q60" s="177" t="s">
        <v>82</v>
      </c>
      <c r="R60" s="177"/>
      <c r="S60" s="177"/>
      <c r="T60" s="95">
        <f>T61</f>
        <v>4830</v>
      </c>
      <c r="U60" s="9">
        <f>U61</f>
        <v>2364</v>
      </c>
      <c r="V60" s="98">
        <f>V61</f>
        <v>2466</v>
      </c>
      <c r="W60" s="18"/>
      <c r="X60" s="20" t="s">
        <v>67</v>
      </c>
      <c r="Y60" s="115">
        <f>SUM(Z60:AA60)</f>
        <v>10628</v>
      </c>
      <c r="Z60" s="18">
        <v>5090</v>
      </c>
      <c r="AA60" s="18">
        <v>5538</v>
      </c>
    </row>
    <row r="61" spans="1:27" ht="18.75" customHeight="1">
      <c r="A61" s="177" t="s">
        <v>46</v>
      </c>
      <c r="B61" s="178"/>
      <c r="C61" s="17">
        <f t="shared" si="3"/>
        <v>410</v>
      </c>
      <c r="D61" s="9">
        <v>160</v>
      </c>
      <c r="E61" s="114">
        <f>30+220</f>
        <v>250</v>
      </c>
      <c r="F61" s="121"/>
      <c r="G61" s="117" t="s">
        <v>52</v>
      </c>
      <c r="H61" s="118">
        <f t="shared" si="1"/>
        <v>206</v>
      </c>
      <c r="I61" s="18">
        <v>127</v>
      </c>
      <c r="J61" s="120">
        <f>53+26</f>
        <v>79</v>
      </c>
      <c r="K61" s="8"/>
      <c r="L61" s="122"/>
      <c r="M61" s="8"/>
      <c r="N61" s="8"/>
      <c r="O61" s="8"/>
      <c r="P61" s="4"/>
      <c r="Q61" s="22" t="s">
        <v>80</v>
      </c>
      <c r="R61" s="146" t="s">
        <v>83</v>
      </c>
      <c r="S61" s="146"/>
      <c r="T61" s="115">
        <f t="shared" si="2"/>
        <v>4830</v>
      </c>
      <c r="U61" s="18">
        <v>2364</v>
      </c>
      <c r="V61" s="123">
        <v>2466</v>
      </c>
      <c r="W61" s="204" t="s">
        <v>40</v>
      </c>
      <c r="X61" s="146"/>
      <c r="Y61" s="95">
        <f>Y62</f>
        <v>14486</v>
      </c>
      <c r="Z61" s="9">
        <f>Z62</f>
        <v>7000</v>
      </c>
      <c r="AA61" s="9">
        <f>AA62</f>
        <v>7486</v>
      </c>
    </row>
    <row r="62" spans="1:27" ht="18.75" customHeight="1">
      <c r="A62" s="177" t="s">
        <v>44</v>
      </c>
      <c r="B62" s="178"/>
      <c r="C62" s="17">
        <f t="shared" si="3"/>
        <v>1131</v>
      </c>
      <c r="D62" s="9">
        <v>397</v>
      </c>
      <c r="E62" s="114">
        <f>175+559</f>
        <v>734</v>
      </c>
      <c r="F62" s="179" t="s">
        <v>53</v>
      </c>
      <c r="G62" s="178"/>
      <c r="H62" s="17">
        <f t="shared" si="1"/>
        <v>546</v>
      </c>
      <c r="I62" s="9">
        <f>SUM(I63:I64)</f>
        <v>317</v>
      </c>
      <c r="J62" s="114">
        <f>SUM(J63:J64)</f>
        <v>229</v>
      </c>
      <c r="K62" s="8"/>
      <c r="L62" s="122"/>
      <c r="M62" s="8"/>
      <c r="N62" s="8"/>
      <c r="O62" s="8"/>
      <c r="P62" s="4"/>
      <c r="Q62" s="177" t="s">
        <v>43</v>
      </c>
      <c r="R62" s="177"/>
      <c r="S62" s="177"/>
      <c r="T62" s="95">
        <f>SUM(T55:T60)</f>
        <v>323517</v>
      </c>
      <c r="U62" s="9">
        <f>SUM(U55:U60)</f>
        <v>156886</v>
      </c>
      <c r="V62" s="98">
        <f>SUM(V55:V60)</f>
        <v>166631</v>
      </c>
      <c r="W62" s="18"/>
      <c r="X62" s="20" t="s">
        <v>72</v>
      </c>
      <c r="Y62" s="115">
        <f>SUM(Z62:AA62)</f>
        <v>14486</v>
      </c>
      <c r="Z62" s="18">
        <v>7000</v>
      </c>
      <c r="AA62" s="18">
        <v>7486</v>
      </c>
    </row>
    <row r="63" spans="1:27" ht="18.75" customHeight="1">
      <c r="A63" s="177" t="s">
        <v>47</v>
      </c>
      <c r="B63" s="178"/>
      <c r="C63" s="17">
        <f t="shared" si="3"/>
        <v>164</v>
      </c>
      <c r="D63" s="9">
        <v>127</v>
      </c>
      <c r="E63" s="114">
        <f>18+19</f>
        <v>37</v>
      </c>
      <c r="F63" s="116"/>
      <c r="G63" s="117" t="s">
        <v>62</v>
      </c>
      <c r="H63" s="118">
        <f t="shared" si="1"/>
        <v>332</v>
      </c>
      <c r="I63" s="18">
        <v>212</v>
      </c>
      <c r="J63" s="120">
        <f>24+96</f>
        <v>120</v>
      </c>
      <c r="K63" s="8"/>
      <c r="L63" s="122"/>
      <c r="M63" s="8"/>
      <c r="N63" s="8"/>
      <c r="O63" s="8"/>
      <c r="P63" s="4"/>
      <c r="Q63" s="8"/>
      <c r="R63" s="8"/>
      <c r="S63" s="23"/>
      <c r="T63" s="17" t="s">
        <v>80</v>
      </c>
      <c r="U63" s="9" t="s">
        <v>80</v>
      </c>
      <c r="V63" s="9" t="s">
        <v>80</v>
      </c>
      <c r="W63" s="179" t="s">
        <v>70</v>
      </c>
      <c r="X63" s="146"/>
      <c r="Y63" s="95">
        <f>SUM(Y64:Y65)</f>
        <v>20542</v>
      </c>
      <c r="Z63" s="9">
        <f>SUM(Z64:Z65)</f>
        <v>9701</v>
      </c>
      <c r="AA63" s="9">
        <f>SUM(AA64:AA65)</f>
        <v>10841</v>
      </c>
    </row>
    <row r="64" spans="1:27" ht="18.75" customHeight="1">
      <c r="A64" s="177" t="s">
        <v>61</v>
      </c>
      <c r="B64" s="178"/>
      <c r="C64" s="17">
        <f t="shared" si="3"/>
        <v>348</v>
      </c>
      <c r="D64" s="9">
        <v>237</v>
      </c>
      <c r="E64" s="114">
        <f>94+17</f>
        <v>111</v>
      </c>
      <c r="F64" s="124"/>
      <c r="G64" s="117" t="s">
        <v>67</v>
      </c>
      <c r="H64" s="118">
        <f t="shared" si="1"/>
        <v>214</v>
      </c>
      <c r="I64" s="18">
        <v>105</v>
      </c>
      <c r="J64" s="120">
        <f>22+87</f>
        <v>109</v>
      </c>
      <c r="K64" s="8"/>
      <c r="L64" s="122"/>
      <c r="M64" s="8"/>
      <c r="N64" s="8"/>
      <c r="O64" s="8"/>
      <c r="P64" s="4"/>
      <c r="Q64" s="8"/>
      <c r="R64" s="8"/>
      <c r="S64" s="24"/>
      <c r="T64" s="9"/>
      <c r="U64" s="9" t="s">
        <v>80</v>
      </c>
      <c r="V64" s="9"/>
      <c r="W64" s="25"/>
      <c r="X64" s="20" t="s">
        <v>94</v>
      </c>
      <c r="Y64" s="115">
        <f>SUM(Z64:AA64)</f>
        <v>6659</v>
      </c>
      <c r="Z64" s="18">
        <v>3172</v>
      </c>
      <c r="AA64" s="18">
        <v>3487</v>
      </c>
    </row>
    <row r="65" spans="1:27" ht="18.75" customHeight="1">
      <c r="A65" s="177" t="s">
        <v>65</v>
      </c>
      <c r="B65" s="178"/>
      <c r="C65" s="17">
        <f t="shared" si="3"/>
        <v>720</v>
      </c>
      <c r="D65" s="9">
        <v>559</v>
      </c>
      <c r="E65" s="114">
        <f>101+60</f>
        <v>161</v>
      </c>
      <c r="F65" s="179" t="s">
        <v>40</v>
      </c>
      <c r="G65" s="180"/>
      <c r="H65" s="17">
        <f t="shared" si="1"/>
        <v>231</v>
      </c>
      <c r="I65" s="9">
        <f>I66</f>
        <v>191</v>
      </c>
      <c r="J65" s="114">
        <f>J66</f>
        <v>40</v>
      </c>
      <c r="K65" s="8"/>
      <c r="L65" s="122"/>
      <c r="M65" s="8"/>
      <c r="N65" s="8"/>
      <c r="O65" s="8"/>
      <c r="P65" s="4"/>
      <c r="Q65" s="8"/>
      <c r="R65" s="34"/>
      <c r="S65" s="26"/>
      <c r="T65" s="9"/>
      <c r="U65" s="9"/>
      <c r="V65" s="9"/>
      <c r="W65" s="27"/>
      <c r="X65" s="20" t="s">
        <v>69</v>
      </c>
      <c r="Y65" s="115">
        <f>SUM(Z65:AA65)</f>
        <v>13883</v>
      </c>
      <c r="Z65" s="18">
        <v>6529</v>
      </c>
      <c r="AA65" s="18">
        <v>7354</v>
      </c>
    </row>
    <row r="66" spans="1:27" ht="18.75" customHeight="1">
      <c r="A66" s="177" t="s">
        <v>66</v>
      </c>
      <c r="B66" s="178"/>
      <c r="C66" s="17">
        <f t="shared" si="3"/>
        <v>713</v>
      </c>
      <c r="D66" s="9">
        <v>388</v>
      </c>
      <c r="E66" s="114">
        <f>143+182</f>
        <v>325</v>
      </c>
      <c r="F66" s="116"/>
      <c r="G66" s="117" t="s">
        <v>68</v>
      </c>
      <c r="H66" s="118">
        <f t="shared" si="1"/>
        <v>231</v>
      </c>
      <c r="I66" s="18">
        <v>191</v>
      </c>
      <c r="J66" s="120">
        <f>19+21</f>
        <v>40</v>
      </c>
      <c r="K66" s="8"/>
      <c r="L66" s="122"/>
      <c r="M66" s="8"/>
      <c r="N66" s="8"/>
      <c r="O66" s="8"/>
      <c r="P66" s="4"/>
      <c r="Q66" s="33" t="s">
        <v>80</v>
      </c>
      <c r="R66" s="34"/>
      <c r="S66" s="24"/>
      <c r="T66" s="8"/>
      <c r="U66" s="28"/>
      <c r="V66" s="29"/>
      <c r="W66" s="205" t="s">
        <v>54</v>
      </c>
      <c r="X66" s="206"/>
      <c r="Y66" s="125">
        <f>SUM(Y50,Y51,Y52,Y53,Y54,Y55,Y58,Y61,Y63)</f>
        <v>237357</v>
      </c>
      <c r="Z66" s="126">
        <f>SUM(Z50,Z51,Z52,Z53,Z54,Z55,Z58,Z61,Z63)</f>
        <v>112804</v>
      </c>
      <c r="AA66" s="126">
        <f>SUM(AA50,AA51,AA52,AA53,AA54,AA55,AA58,AA61,AA63)</f>
        <v>124553</v>
      </c>
    </row>
    <row r="67" spans="1:27" ht="18.75" customHeight="1">
      <c r="A67" s="127"/>
      <c r="B67" s="128"/>
      <c r="C67" s="129"/>
      <c r="D67" s="130" t="s">
        <v>2</v>
      </c>
      <c r="E67" s="131"/>
      <c r="F67" s="132"/>
      <c r="G67" s="133"/>
      <c r="H67" s="134"/>
      <c r="I67" s="135"/>
      <c r="J67" s="136"/>
      <c r="K67" s="28"/>
      <c r="L67" s="137"/>
      <c r="M67" s="28"/>
      <c r="N67" s="28"/>
      <c r="O67" s="28"/>
      <c r="P67" s="4"/>
      <c r="Q67" s="30" t="s">
        <v>4</v>
      </c>
      <c r="R67" s="31"/>
      <c r="S67" s="31"/>
      <c r="T67" s="31"/>
      <c r="U67" s="8"/>
      <c r="V67" s="8"/>
      <c r="W67" s="8"/>
      <c r="X67" s="8"/>
      <c r="Y67" s="8"/>
      <c r="Z67" s="8" t="s">
        <v>80</v>
      </c>
      <c r="AA67" s="8" t="s">
        <v>80</v>
      </c>
    </row>
    <row r="68" spans="1:16" ht="18.75" customHeight="1">
      <c r="A68" s="2" t="s">
        <v>85</v>
      </c>
      <c r="P68" s="4"/>
    </row>
    <row r="69" ht="18.75" customHeight="1">
      <c r="P69" s="4"/>
    </row>
    <row r="70" ht="18.75" customHeight="1">
      <c r="P70" s="4"/>
    </row>
    <row r="71" ht="18.75" customHeight="1">
      <c r="P71" s="4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mergeCells count="105">
    <mergeCell ref="R61:S61"/>
    <mergeCell ref="W61:X61"/>
    <mergeCell ref="Q62:S62"/>
    <mergeCell ref="W63:X63"/>
    <mergeCell ref="W66:X66"/>
    <mergeCell ref="Q56:S56"/>
    <mergeCell ref="Q57:S57"/>
    <mergeCell ref="Q58:S58"/>
    <mergeCell ref="W58:X58"/>
    <mergeCell ref="Q59:S59"/>
    <mergeCell ref="Q60:S60"/>
    <mergeCell ref="Q52:S52"/>
    <mergeCell ref="W52:X52"/>
    <mergeCell ref="Q53:S53"/>
    <mergeCell ref="W53:X53"/>
    <mergeCell ref="W54:X54"/>
    <mergeCell ref="Q55:S55"/>
    <mergeCell ref="W55:X55"/>
    <mergeCell ref="Q47:AA47"/>
    <mergeCell ref="Q49:S49"/>
    <mergeCell ref="W49:X49"/>
    <mergeCell ref="Q50:S50"/>
    <mergeCell ref="W50:X50"/>
    <mergeCell ref="W51:X51"/>
    <mergeCell ref="Q34:S34"/>
    <mergeCell ref="AC28:AC29"/>
    <mergeCell ref="AD28:AD29"/>
    <mergeCell ref="AE28:AE29"/>
    <mergeCell ref="AF28:AF29"/>
    <mergeCell ref="AG28:AG29"/>
    <mergeCell ref="Q26:AD26"/>
    <mergeCell ref="Q28:S29"/>
    <mergeCell ref="T28:T29"/>
    <mergeCell ref="U28:U29"/>
    <mergeCell ref="V28:V29"/>
    <mergeCell ref="W28:X29"/>
    <mergeCell ref="Y28:Y29"/>
    <mergeCell ref="Z28:Z29"/>
    <mergeCell ref="AA28:AA29"/>
    <mergeCell ref="AB28:AB29"/>
    <mergeCell ref="Q13:S13"/>
    <mergeCell ref="Q25:AD25"/>
    <mergeCell ref="A2:AD2"/>
    <mergeCell ref="F56:G56"/>
    <mergeCell ref="K56:L56"/>
    <mergeCell ref="A26:D26"/>
    <mergeCell ref="A31:D31"/>
    <mergeCell ref="A30:D30"/>
    <mergeCell ref="A29:D29"/>
    <mergeCell ref="B15:D15"/>
    <mergeCell ref="F65:G65"/>
    <mergeCell ref="A66:B66"/>
    <mergeCell ref="A62:B62"/>
    <mergeCell ref="A63:B63"/>
    <mergeCell ref="A60:B60"/>
    <mergeCell ref="A61:B61"/>
    <mergeCell ref="A64:B64"/>
    <mergeCell ref="F62:G62"/>
    <mergeCell ref="A65:B65"/>
    <mergeCell ref="I7:J7"/>
    <mergeCell ref="A55:B55"/>
    <mergeCell ref="B20:D20"/>
    <mergeCell ref="A23:D23"/>
    <mergeCell ref="A58:B58"/>
    <mergeCell ref="A52:O52"/>
    <mergeCell ref="K55:L55"/>
    <mergeCell ref="A32:D32"/>
    <mergeCell ref="A57:B57"/>
    <mergeCell ref="A11:D11"/>
    <mergeCell ref="A59:B59"/>
    <mergeCell ref="Q4:AD4"/>
    <mergeCell ref="B17:D17"/>
    <mergeCell ref="U7:X7"/>
    <mergeCell ref="A5:M5"/>
    <mergeCell ref="B12:D12"/>
    <mergeCell ref="F59:G59"/>
    <mergeCell ref="E7:E8"/>
    <mergeCell ref="A4:M4"/>
    <mergeCell ref="F7:H8"/>
    <mergeCell ref="K7:L8"/>
    <mergeCell ref="Q5:AD5"/>
    <mergeCell ref="T7:T8"/>
    <mergeCell ref="Q7:S8"/>
    <mergeCell ref="AB7:AD7"/>
    <mergeCell ref="Y7:AA7"/>
    <mergeCell ref="A7:D8"/>
    <mergeCell ref="W8:X8"/>
    <mergeCell ref="M7:M8"/>
    <mergeCell ref="A54:B54"/>
    <mergeCell ref="B21:D21"/>
    <mergeCell ref="A33:D33"/>
    <mergeCell ref="B14:D14"/>
    <mergeCell ref="B18:D18"/>
    <mergeCell ref="A24:D24"/>
    <mergeCell ref="A28:D28"/>
    <mergeCell ref="A27:D27"/>
    <mergeCell ref="A9:D9"/>
    <mergeCell ref="B19:D19"/>
    <mergeCell ref="F57:G57"/>
    <mergeCell ref="A51:O51"/>
    <mergeCell ref="F55:G55"/>
    <mergeCell ref="A25:D25"/>
    <mergeCell ref="B22:D22"/>
    <mergeCell ref="B16:D16"/>
    <mergeCell ref="B13:D13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城戸　加奈子</cp:lastModifiedBy>
  <cp:lastPrinted>2024-01-30T08:44:57Z</cp:lastPrinted>
  <dcterms:created xsi:type="dcterms:W3CDTF">1998-01-17T13:25:31Z</dcterms:created>
  <dcterms:modified xsi:type="dcterms:W3CDTF">2024-03-26T06:43:11Z</dcterms:modified>
  <cp:category/>
  <cp:version/>
  <cp:contentType/>
  <cp:contentStatus/>
</cp:coreProperties>
</file>